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O:\SOM.FERNANDORIBEIRO\Vielas Sanitárias\"/>
    </mc:Choice>
  </mc:AlternateContent>
  <xr:revisionPtr revIDLastSave="0" documentId="13_ncr:1_{B0A4578E-99CD-49AD-A1F5-B57D68A044E2}" xr6:coauthVersionLast="47" xr6:coauthVersionMax="47" xr10:uidLastSave="{00000000-0000-0000-0000-000000000000}"/>
  <bookViews>
    <workbookView xWindow="-120" yWindow="-120" windowWidth="29040" windowHeight="15720" tabRatio="500" activeTab="2" xr2:uid="{00000000-000D-0000-FFFF-FFFF00000000}"/>
  </bookViews>
  <sheets>
    <sheet name="INFO" sheetId="1" r:id="rId1"/>
    <sheet name="BDI 1" sheetId="2" r:id="rId2"/>
    <sheet name="ORÇ" sheetId="3" r:id="rId3"/>
    <sheet name="MEM CALCULO" sheetId="4" r:id="rId4"/>
    <sheet name="CRONO FIS-FINANC" sheetId="5" r:id="rId5"/>
    <sheet name="CRONO DESEMBOLSO" sheetId="6" state="hidden" r:id="rId6"/>
    <sheet name="Usina CBUQ" sheetId="7" state="hidden" r:id="rId7"/>
    <sheet name="Bota-fora" sheetId="8" state="hidden" r:id="rId8"/>
    <sheet name="Mapa BF" sheetId="9" state="hidden" r:id="rId9"/>
    <sheet name="COTAÇÃO" sheetId="10" state="hidden" r:id="rId10"/>
    <sheet name="COMPOSIÇÕES" sheetId="11" state="hidden" r:id="rId11"/>
    <sheet name="QCI" sheetId="12" state="hidden" r:id="rId12"/>
  </sheets>
  <definedNames>
    <definedName name="_xlnm.Print_Area" localSheetId="1">'BDI 1'!$B$1:$K$49</definedName>
    <definedName name="_xlnm.Print_Area" localSheetId="7">'Bota-fora'!$A$1:$K$54</definedName>
    <definedName name="_xlnm.Print_Area" localSheetId="10">COMPOSIÇÕES!$A$1:$G$29</definedName>
    <definedName name="_xlnm.Print_Area" localSheetId="9">COTAÇÃO!$A$1:$F$30</definedName>
    <definedName name="_xlnm.Print_Area" localSheetId="4">'CRONO FIS-FINANC'!$A$2:$F$32</definedName>
    <definedName name="_xlnm.Print_Area" localSheetId="0">INFO!$A$1:$B$30</definedName>
    <definedName name="_xlnm.Print_Area" localSheetId="8">'Mapa BF'!$A$1:$K$55</definedName>
    <definedName name="_xlnm.Print_Area" localSheetId="3">'MEM CALCULO'!$B$1:$F$26</definedName>
    <definedName name="_xlnm.Print_Area" localSheetId="2">ORÇ!$B$1:$K$22</definedName>
    <definedName name="_xlnm.Print_Area" localSheetId="11">QCI!$A$3:$M$25</definedName>
    <definedName name="_xlnm.Print_Area" localSheetId="6">'Usina CBUQ'!$A$1:$K$43</definedName>
    <definedName name="execução">INFO!$D$22:$D$23</definedName>
    <definedName name="previdenciário">INFO!$E$22:$E$23</definedName>
    <definedName name="Print_Area" localSheetId="1">'BDI 1'!$B$1:$K$49</definedName>
    <definedName name="Print_Area" localSheetId="10">COMPOSIÇÕES!$A$2:$G$29</definedName>
    <definedName name="Print_Area" localSheetId="9">COTAÇÃO!$A$2:$F$30</definedName>
    <definedName name="Print_Area" localSheetId="5">'CRONO DESEMBOLSO'!$A$1:$K$40</definedName>
    <definedName name="Print_Area" localSheetId="0">INFO!$A$1:$B$30</definedName>
    <definedName name="Print_Area" localSheetId="2">ORÇ!$B$1:$L$30</definedName>
    <definedName name="Print_Titles" localSheetId="2">#REF!</definedName>
    <definedName name="Print_Titles_0" localSheetId="2">#REF!</definedName>
    <definedName name="tipoobra">'BDI 1'!$N$37:$N$43</definedName>
    <definedName name="TipoOrçamento">"BASE"</definedName>
    <definedName name="_xlnm.Print_Titles" localSheetId="2">ORÇ!$1:$1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3" l="1"/>
  <c r="G20" i="3"/>
  <c r="G19" i="3"/>
  <c r="G18" i="3"/>
  <c r="G17" i="3"/>
  <c r="C27" i="5"/>
  <c r="G15" i="3"/>
  <c r="G16" i="3"/>
  <c r="C35" i="3" l="1"/>
  <c r="K7" i="3"/>
  <c r="H7" i="3" l="1"/>
  <c r="F7" i="5"/>
  <c r="E7" i="5"/>
  <c r="A10" i="5" l="1"/>
  <c r="C9" i="4" l="1"/>
  <c r="H42" i="2" l="1"/>
  <c r="C20" i="4" l="1"/>
  <c r="A2" i="5" l="1"/>
  <c r="F6" i="5"/>
  <c r="F5" i="5" s="1"/>
  <c r="B7" i="5"/>
  <c r="D7" i="5"/>
  <c r="A25" i="12" l="1"/>
  <c r="A24" i="12"/>
  <c r="A19" i="12"/>
  <c r="K13" i="12"/>
  <c r="K15" i="12" s="1"/>
  <c r="D13" i="12"/>
  <c r="D15" i="12" s="1"/>
  <c r="B13" i="12"/>
  <c r="B9" i="12"/>
  <c r="A9" i="12"/>
  <c r="E6" i="12"/>
  <c r="C6" i="12"/>
  <c r="A6" i="12"/>
  <c r="F29" i="11"/>
  <c r="E29" i="11"/>
  <c r="F28" i="11"/>
  <c r="E28" i="11"/>
  <c r="F27" i="11"/>
  <c r="E27" i="11"/>
  <c r="E26" i="11"/>
  <c r="A24" i="11"/>
  <c r="G20" i="11"/>
  <c r="G19" i="11"/>
  <c r="G18" i="11"/>
  <c r="G17" i="11"/>
  <c r="G16" i="11"/>
  <c r="C14" i="11"/>
  <c r="B10" i="11"/>
  <c r="B9" i="11"/>
  <c r="F8" i="11"/>
  <c r="B8" i="11"/>
  <c r="B5" i="11"/>
  <c r="E30" i="10"/>
  <c r="D30" i="10"/>
  <c r="E29" i="10"/>
  <c r="D29" i="10"/>
  <c r="E28" i="10"/>
  <c r="D28" i="10"/>
  <c r="D27" i="10"/>
  <c r="A25" i="10"/>
  <c r="B10" i="10"/>
  <c r="B9" i="10"/>
  <c r="B8" i="10"/>
  <c r="B5" i="10"/>
  <c r="C30" i="9"/>
  <c r="C7" i="9"/>
  <c r="F5" i="9"/>
  <c r="B5" i="9"/>
  <c r="F4" i="9"/>
  <c r="B4" i="9"/>
  <c r="K3" i="9"/>
  <c r="F3" i="9"/>
  <c r="A1" i="9"/>
  <c r="H54" i="8"/>
  <c r="H53" i="8"/>
  <c r="H52" i="8"/>
  <c r="J19" i="8"/>
  <c r="F24" i="8" s="1"/>
  <c r="F5" i="8"/>
  <c r="I54" i="8" s="1"/>
  <c r="B5" i="8"/>
  <c r="F4" i="8"/>
  <c r="I53" i="8" s="1"/>
  <c r="B4" i="8"/>
  <c r="K3" i="8"/>
  <c r="F3" i="8"/>
  <c r="I52" i="8" s="1"/>
  <c r="A1" i="8"/>
  <c r="H43" i="7"/>
  <c r="H42" i="7"/>
  <c r="H41" i="7"/>
  <c r="F8" i="7"/>
  <c r="I43" i="7" s="1"/>
  <c r="B8" i="7"/>
  <c r="F7" i="7"/>
  <c r="I42" i="7" s="1"/>
  <c r="B7" i="7"/>
  <c r="C13" i="7" s="1"/>
  <c r="K6" i="7"/>
  <c r="F6" i="7"/>
  <c r="I41" i="7" s="1"/>
  <c r="A4" i="7"/>
  <c r="B34" i="6"/>
  <c r="B33" i="6"/>
  <c r="B32" i="6"/>
  <c r="H28" i="6"/>
  <c r="H26" i="6" s="1"/>
  <c r="F28" i="6"/>
  <c r="F26" i="6" s="1"/>
  <c r="D26" i="6"/>
  <c r="J24" i="6"/>
  <c r="J23" i="6"/>
  <c r="J22" i="6"/>
  <c r="J21" i="6"/>
  <c r="J20" i="6"/>
  <c r="J19" i="6"/>
  <c r="J18" i="6"/>
  <c r="J17" i="6"/>
  <c r="D16" i="6"/>
  <c r="J16" i="6" s="1"/>
  <c r="J15" i="6"/>
  <c r="B15" i="6"/>
  <c r="D14" i="6"/>
  <c r="J13" i="6"/>
  <c r="B13" i="6"/>
  <c r="B7" i="6"/>
  <c r="F4" i="6"/>
  <c r="C19" i="4"/>
  <c r="C6" i="4"/>
  <c r="F4" i="4"/>
  <c r="B1" i="4"/>
  <c r="C7" i="3"/>
  <c r="H6" i="3"/>
  <c r="J5" i="3"/>
  <c r="B2" i="3"/>
  <c r="B42" i="2"/>
  <c r="B37" i="2"/>
  <c r="K28" i="2"/>
  <c r="K27" i="2"/>
  <c r="K26" i="2"/>
  <c r="K25" i="2"/>
  <c r="K6" i="2"/>
  <c r="C6" i="2"/>
  <c r="K4" i="2"/>
  <c r="B1" i="2"/>
  <c r="D28" i="6" l="1"/>
  <c r="D27" i="6" s="1"/>
  <c r="J27" i="6" s="1"/>
  <c r="B3" i="8"/>
  <c r="B25" i="11"/>
  <c r="I5" i="3"/>
  <c r="B3" i="9"/>
  <c r="G14" i="11"/>
  <c r="J26" i="6"/>
  <c r="J14" i="6"/>
  <c r="J28" i="6" s="1"/>
  <c r="F45" i="8"/>
  <c r="F47" i="8" s="1"/>
  <c r="F37" i="8"/>
  <c r="J7" i="6"/>
  <c r="B6" i="7"/>
  <c r="B25" i="10"/>
  <c r="E13" i="12"/>
  <c r="E15" i="12" s="1"/>
  <c r="A29" i="5"/>
  <c r="H6" i="12"/>
  <c r="F13" i="12"/>
  <c r="B19" i="12"/>
  <c r="I18" i="3" l="1"/>
  <c r="J18" i="3" s="1"/>
  <c r="I19" i="3"/>
  <c r="J19" i="3" s="1"/>
  <c r="I17" i="3"/>
  <c r="J17" i="3" s="1"/>
  <c r="I21" i="3"/>
  <c r="J21" i="3" s="1"/>
  <c r="I16" i="3"/>
  <c r="J16" i="3" s="1"/>
  <c r="I20" i="3"/>
  <c r="J20" i="3" s="1"/>
  <c r="I15" i="3"/>
  <c r="J15" i="3" s="1"/>
  <c r="I22" i="3"/>
  <c r="J22" i="3" s="1"/>
  <c r="G13" i="12"/>
  <c r="G15" i="12" s="1"/>
  <c r="O15" i="12" s="1"/>
  <c r="F15" i="12"/>
  <c r="N15" i="12" s="1"/>
  <c r="N16" i="12" s="1"/>
  <c r="J23" i="3" l="1"/>
  <c r="J11" i="3" s="1"/>
  <c r="J12" i="3" l="1"/>
  <c r="K11" i="3" l="1"/>
  <c r="K12" i="3" s="1"/>
  <c r="K19" i="3"/>
  <c r="K17" i="3"/>
  <c r="K16" i="3"/>
  <c r="K22" i="3"/>
  <c r="K20" i="3"/>
  <c r="K21" i="3"/>
  <c r="K18" i="3"/>
  <c r="K15" i="3"/>
  <c r="K23" i="3" l="1"/>
</calcChain>
</file>

<file path=xl/sharedStrings.xml><?xml version="1.0" encoding="utf-8"?>
<sst xmlns="http://schemas.openxmlformats.org/spreadsheetml/2006/main" count="482" uniqueCount="325">
  <si>
    <t>PREFEITURA MUNICIPAL DE MOGI GUAÇU</t>
  </si>
  <si>
    <t>SECRETARIA DE OBRAS E MOBILIDADE</t>
  </si>
  <si>
    <t xml:space="preserve">INFORMAÇÕES </t>
  </si>
  <si>
    <t>Dados do Contrato</t>
  </si>
  <si>
    <t>Proponente/Tomador:</t>
  </si>
  <si>
    <t>Prefeitura Municipal de Mogi Guaçu</t>
  </si>
  <si>
    <t>Município/UF:</t>
  </si>
  <si>
    <t>Mogi Guaçu/SP</t>
  </si>
  <si>
    <t>ORDEM DE SERVIÇO ICANP</t>
  </si>
  <si>
    <t>Nº do CT:</t>
  </si>
  <si>
    <t>Data do CT:</t>
  </si>
  <si>
    <t>Objeto do CT:</t>
  </si>
  <si>
    <t>Ministério/Órgão Gestor:</t>
  </si>
  <si>
    <t>Programa/Modalidade/Ação:</t>
  </si>
  <si>
    <t>Tipo de operação:</t>
  </si>
  <si>
    <t>Fonte de recursos:</t>
  </si>
  <si>
    <t>Valor do Repasse (R$):</t>
  </si>
  <si>
    <t>% mínimo de Contrapartida:</t>
  </si>
  <si>
    <t>Dados do Empreendimento</t>
  </si>
  <si>
    <t>Nome/apelido:</t>
  </si>
  <si>
    <t>Local da obra/intervenção:</t>
  </si>
  <si>
    <t>execução</t>
  </si>
  <si>
    <t>previdenciário</t>
  </si>
  <si>
    <t>Regime de execução de obra:</t>
  </si>
  <si>
    <t>Empreitada por Preço Global</t>
  </si>
  <si>
    <t>Desonerado</t>
  </si>
  <si>
    <t>Regime previdenciário de obra:</t>
  </si>
  <si>
    <t>Não Desonerado</t>
  </si>
  <si>
    <t>Empreitada por Preço Unitário</t>
  </si>
  <si>
    <t xml:space="preserve">Revisão do Orçamento/ Projeto : </t>
  </si>
  <si>
    <t>Planilhas de Referência:</t>
  </si>
  <si>
    <t>Planilha 01:</t>
  </si>
  <si>
    <t>Planilha 02:</t>
  </si>
  <si>
    <t xml:space="preserve"> </t>
  </si>
  <si>
    <t>CREA:</t>
  </si>
  <si>
    <t>DEPARTAMENTO DE ENGENHARIA E ARQUITETURA</t>
  </si>
  <si>
    <t>Quadro de Composição do BDI</t>
  </si>
  <si>
    <t xml:space="preserve">OBRA: </t>
  </si>
  <si>
    <t xml:space="preserve">LOCAL:  </t>
  </si>
  <si>
    <t>MUNICÍPIO:</t>
  </si>
  <si>
    <t>Conforme legislação tributária municipal, definir estimativa de percentual da base de cálculo para o ISS:</t>
  </si>
  <si>
    <t>Sobre a base de cálculo, definir a respectiva alíquota do ISS (entre 2% e 5%):</t>
  </si>
  <si>
    <t>BDI 1</t>
  </si>
  <si>
    <t>TIPO DE OBRA</t>
  </si>
  <si>
    <t xml:space="preserve"> Construção de Praças Urbanas, Rodovias, Ferrovias e recapeamento e pavimentação de vias urbanas </t>
  </si>
  <si>
    <t>Construção e Reforma de Edifícios</t>
  </si>
  <si>
    <t xml:space="preserve"> Construção de Redes de Abastecimento de Água, Coleta de Esgoto </t>
  </si>
  <si>
    <t xml:space="preserve"> Fornecimento de Materiais e Equipamentos (aquisição indireta - em conjunto com licitação de obras) </t>
  </si>
  <si>
    <t xml:space="preserve"> Fornecimento de Materiais e Equipamentos (aquisição direta) </t>
  </si>
  <si>
    <t>Itens</t>
  </si>
  <si>
    <t>Siglas</t>
  </si>
  <si>
    <t>% Adotado</t>
  </si>
  <si>
    <t>1º Quartil</t>
  </si>
  <si>
    <t>Médio</t>
  </si>
  <si>
    <t>3º Quartil</t>
  </si>
  <si>
    <t>Administração Central</t>
  </si>
  <si>
    <t>AC</t>
  </si>
  <si>
    <t>-</t>
  </si>
  <si>
    <t>Seguro e Garantia</t>
  </si>
  <si>
    <t>SG</t>
  </si>
  <si>
    <t>Risco</t>
  </si>
  <si>
    <t>R</t>
  </si>
  <si>
    <t>Despesas Financeiras</t>
  </si>
  <si>
    <t>DF</t>
  </si>
  <si>
    <t>Lucro</t>
  </si>
  <si>
    <t>L</t>
  </si>
  <si>
    <t>Tributos (impostos COFINS 3%, e  PIS 0,65%)</t>
  </si>
  <si>
    <t>CP</t>
  </si>
  <si>
    <t>Tributos (ISS, variável de acordo com o município)</t>
  </si>
  <si>
    <t>ISS</t>
  </si>
  <si>
    <t>Tributos (Contribuição Previdenciária sobre a Receita Bruta - 0% ou 4,5% - Desoneração)</t>
  </si>
  <si>
    <t>CPRB</t>
  </si>
  <si>
    <t>BDI SEM desoneração (Fórmula Acórdão TCU)</t>
  </si>
  <si>
    <t>BDI PAD</t>
  </si>
  <si>
    <t>BDI COM desoneração</t>
  </si>
  <si>
    <t>BDI DES</t>
  </si>
  <si>
    <t>Os valores de BDI foram calculados com o emprego da fórmula:</t>
  </si>
  <si>
    <t>BDI =</t>
  </si>
  <si>
    <t>(1+AC + S + R + G)*(1 + DF)*(1+L)</t>
  </si>
  <si>
    <t xml:space="preserve"> - 1</t>
  </si>
  <si>
    <t>(1-CP-ISS-CRPB)</t>
  </si>
  <si>
    <t xml:space="preserve">Tipo da Obra </t>
  </si>
  <si>
    <t>Observações:</t>
  </si>
  <si>
    <t xml:space="preserve"> Construção e Manutenção de Estações e Redes de Distribuição de Energia Elétrica </t>
  </si>
  <si>
    <t xml:space="preserve"> Obras Portuárias, Marítimas e Fluviais </t>
  </si>
  <si>
    <t>Local</t>
  </si>
  <si>
    <t>Data</t>
  </si>
  <si>
    <t>Declaro para os devidos fins que o regime de Contribuição Previdenciária sobre a Receita Bruta adotado para elaboração do orçamento foi COM Desoneração, e que esta é a alternativa mais adequada para a Administração Pública.</t>
  </si>
  <si>
    <t>Declaro para os devidos fins que o regime de Contribuição Previdenciária sobre a Receita Bruta adotado para elaboração do orçamento foi SEM Desoneração, e que esta é a alternativa mais adequada para a Administração Pública.</t>
  </si>
  <si>
    <t>PLANILHA DE CUSTO DE OBRA</t>
  </si>
  <si>
    <t xml:space="preserve">OBJETO: </t>
  </si>
  <si>
    <t>L.S.: 126,72%</t>
  </si>
  <si>
    <t xml:space="preserve">BDI 1 : </t>
  </si>
  <si>
    <t>LOCALIDADE :São Paulo</t>
  </si>
  <si>
    <t>FONTE:</t>
  </si>
  <si>
    <t>Atualizado:</t>
  </si>
  <si>
    <t>ITEM</t>
  </si>
  <si>
    <t>CÓDIGO</t>
  </si>
  <si>
    <t>DESCRIÇÃO</t>
  </si>
  <si>
    <t>QUANTIDADE</t>
  </si>
  <si>
    <t>VALOR UNIT.</t>
  </si>
  <si>
    <t>VALOR UNIT. C/ BDI</t>
  </si>
  <si>
    <t>TOTAL</t>
  </si>
  <si>
    <t>PESO (%)</t>
  </si>
  <si>
    <t xml:space="preserve">QUADRO RESUMO </t>
  </si>
  <si>
    <t>CUSTO TOTAL COM BDI</t>
  </si>
  <si>
    <t xml:space="preserve"> 1 </t>
  </si>
  <si>
    <t>CPOS</t>
  </si>
  <si>
    <t>m²</t>
  </si>
  <si>
    <t>m³</t>
  </si>
  <si>
    <t>MEMORIAL DE CÁLCULO DE QUANTITATIVOS</t>
  </si>
  <si>
    <t>UNIDADE</t>
  </si>
  <si>
    <t>MEMORIA DE CALCULO</t>
  </si>
  <si>
    <t>IMPRIMIR APENAS MESES QUE SERÁ EXECUTADO ALGUM SERVIÇO</t>
  </si>
  <si>
    <t>CRONOGRAMA FÍSICO - FINANCEIRO</t>
  </si>
  <si>
    <t>TOTAL POR ETAPA</t>
  </si>
  <si>
    <t>GOVERNO DO ESTADO DE SÃO PAULO</t>
  </si>
  <si>
    <t>CRONOGRAMA FÍSICO - DESEMBOLSO E APLICAÇÃO DOS RECURSOS</t>
  </si>
  <si>
    <t>Casa Civil</t>
  </si>
  <si>
    <t>MUNICÍPIO</t>
  </si>
  <si>
    <t>Unidade de Relacionamento com Municípios</t>
  </si>
  <si>
    <t>OBRA:</t>
  </si>
  <si>
    <t>PRAZO PROPOSTO</t>
  </si>
  <si>
    <t xml:space="preserve">DATA BASE: </t>
  </si>
  <si>
    <t>INÍCIO: 30 dias da data da assinatura do convênio</t>
  </si>
  <si>
    <r>
      <rPr>
        <sz val="10"/>
        <color rgb="FF0000FF"/>
        <rFont val="Times New Roman"/>
        <family val="1"/>
        <charset val="1"/>
      </rPr>
      <t>FINAL: 720</t>
    </r>
    <r>
      <rPr>
        <sz val="10"/>
        <rFont val="Times New Roman"/>
        <family val="1"/>
        <charset val="1"/>
      </rPr>
      <t xml:space="preserve"> </t>
    </r>
    <r>
      <rPr>
        <sz val="10"/>
        <color rgb="FF0000FF"/>
        <rFont val="Times New Roman"/>
        <family val="1"/>
        <charset val="1"/>
      </rPr>
      <t>dias a partir da data da assinatura do convênio</t>
    </r>
  </si>
  <si>
    <t>SERVIÇOS</t>
  </si>
  <si>
    <t>1a. ETAPA</t>
  </si>
  <si>
    <t>2a. ETAPA</t>
  </si>
  <si>
    <t>3a. ETAPA</t>
  </si>
  <si>
    <r>
      <rPr>
        <b/>
        <sz val="12"/>
        <rFont val="Times New Roman"/>
        <family val="1"/>
        <charset val="1"/>
      </rPr>
      <t>PERÍODO:</t>
    </r>
    <r>
      <rPr>
        <b/>
        <sz val="12"/>
        <color rgb="FF0000FF"/>
        <rFont val="Times New Roman"/>
        <family val="1"/>
        <charset val="1"/>
      </rPr>
      <t xml:space="preserve"> 720</t>
    </r>
    <r>
      <rPr>
        <b/>
        <sz val="12"/>
        <rFont val="Times New Roman"/>
        <family val="1"/>
        <charset val="1"/>
      </rPr>
      <t xml:space="preserve"> dias</t>
    </r>
  </si>
  <si>
    <t>PERÍODO:  0 dias</t>
  </si>
  <si>
    <r>
      <rPr>
        <sz val="8"/>
        <color rgb="FF0000FF"/>
        <rFont val="Times New Roman"/>
        <family val="1"/>
        <charset val="1"/>
      </rPr>
      <t xml:space="preserve">PRAZO DE LIBERAÇÃO:                       </t>
    </r>
    <r>
      <rPr>
        <sz val="8"/>
        <rFont val="Times New Roman"/>
        <family val="1"/>
        <charset val="1"/>
      </rPr>
      <t>em até 30 dias após a conclusão da etapa.</t>
    </r>
  </si>
  <si>
    <r>
      <rPr>
        <sz val="8"/>
        <color rgb="FF0000FF"/>
        <rFont val="Times New Roman"/>
        <family val="1"/>
        <charset val="1"/>
      </rPr>
      <t xml:space="preserve">PRAZO DE EXECUÇÃO:                690 </t>
    </r>
    <r>
      <rPr>
        <sz val="8"/>
        <rFont val="Times New Roman"/>
        <family val="1"/>
        <charset val="1"/>
      </rPr>
      <t>dias</t>
    </r>
  </si>
  <si>
    <r>
      <rPr>
        <sz val="8"/>
        <color rgb="FF0000FF"/>
        <rFont val="Times New Roman"/>
        <family val="1"/>
        <charset val="1"/>
      </rPr>
      <t xml:space="preserve">PRAZO DE EXECUÇÃO:    </t>
    </r>
    <r>
      <rPr>
        <b/>
        <sz val="8"/>
        <rFont val="Times New Roman"/>
        <family val="1"/>
        <charset val="1"/>
      </rPr>
      <t>0</t>
    </r>
    <r>
      <rPr>
        <sz val="8"/>
        <color rgb="FF0000FF"/>
        <rFont val="Times New Roman"/>
        <family val="1"/>
        <charset val="1"/>
      </rPr>
      <t xml:space="preserve">  dias</t>
    </r>
  </si>
  <si>
    <r>
      <rPr>
        <sz val="8"/>
        <color rgb="FF0000FF"/>
        <rFont val="Times New Roman"/>
        <family val="1"/>
        <charset val="1"/>
      </rPr>
      <t xml:space="preserve">PRAZO DE EXECUÇÃO:    </t>
    </r>
    <r>
      <rPr>
        <b/>
        <sz val="8"/>
        <rFont val="Times New Roman"/>
        <family val="1"/>
        <charset val="1"/>
      </rPr>
      <t>0</t>
    </r>
    <r>
      <rPr>
        <sz val="8"/>
        <color rgb="FF0000FF"/>
        <rFont val="Times New Roman"/>
        <family val="1"/>
        <charset val="1"/>
      </rPr>
      <t xml:space="preserve">  </t>
    </r>
    <r>
      <rPr>
        <sz val="8"/>
        <rFont val="Times New Roman"/>
        <family val="1"/>
        <charset val="1"/>
      </rPr>
      <t>dias</t>
    </r>
  </si>
  <si>
    <t>m2</t>
  </si>
  <si>
    <t>xxxx</t>
  </si>
  <si>
    <t>R$</t>
  </si>
  <si>
    <t>xxx</t>
  </si>
  <si>
    <t>RECURSOS ESTADUAIS</t>
  </si>
  <si>
    <t>RECURSOS PRÓPRIOS</t>
  </si>
  <si>
    <t xml:space="preserve">T O T A L </t>
  </si>
  <si>
    <t>ASSINATURA: _______________________</t>
  </si>
  <si>
    <t>Engª:</t>
  </si>
  <si>
    <t>A.R.T.:</t>
  </si>
  <si>
    <t>Observação</t>
  </si>
  <si>
    <r>
      <rPr>
        <sz val="12"/>
        <color rgb="FFFF0000"/>
        <rFont val="Times New Roman"/>
        <family val="1"/>
        <charset val="1"/>
      </rPr>
      <t>1ª etapa</t>
    </r>
    <r>
      <rPr>
        <sz val="12"/>
        <rFont val="Times New Roman"/>
        <family val="1"/>
        <charset val="1"/>
      </rPr>
      <t xml:space="preserve"> </t>
    </r>
    <r>
      <rPr>
        <sz val="14"/>
        <rFont val="Times New Roman"/>
        <family val="1"/>
        <charset val="1"/>
      </rPr>
      <t>=</t>
    </r>
    <r>
      <rPr>
        <sz val="12"/>
        <rFont val="Times New Roman"/>
        <family val="1"/>
        <charset val="1"/>
      </rPr>
      <t xml:space="preserve"> </t>
    </r>
    <r>
      <rPr>
        <sz val="12"/>
        <color rgb="FF0000FF"/>
        <rFont val="Times New Roman"/>
        <family val="1"/>
        <charset val="1"/>
      </rPr>
      <t>Prazo de liberação</t>
    </r>
    <r>
      <rPr>
        <sz val="12"/>
        <rFont val="Times New Roman"/>
        <family val="1"/>
        <charset val="1"/>
      </rPr>
      <t xml:space="preserve"> </t>
    </r>
    <r>
      <rPr>
        <sz val="14"/>
        <rFont val="Times New Roman"/>
        <family val="1"/>
        <charset val="1"/>
      </rPr>
      <t>+</t>
    </r>
    <r>
      <rPr>
        <sz val="12"/>
        <rFont val="Times New Roman"/>
        <family val="1"/>
        <charset val="1"/>
      </rPr>
      <t xml:space="preserve"> </t>
    </r>
    <r>
      <rPr>
        <sz val="12"/>
        <color rgb="FF0000FF"/>
        <rFont val="Times New Roman"/>
        <family val="1"/>
        <charset val="1"/>
      </rPr>
      <t>Prazo de execução</t>
    </r>
  </si>
  <si>
    <r>
      <rPr>
        <sz val="12"/>
        <color rgb="FFFF0000"/>
        <rFont val="Times New Roman"/>
        <family val="1"/>
        <charset val="1"/>
      </rPr>
      <t>2ª etapa</t>
    </r>
    <r>
      <rPr>
        <sz val="12"/>
        <rFont val="Times New Roman"/>
        <family val="1"/>
        <charset val="1"/>
      </rPr>
      <t xml:space="preserve"> </t>
    </r>
    <r>
      <rPr>
        <sz val="14"/>
        <rFont val="Times New Roman"/>
        <family val="1"/>
        <charset val="1"/>
      </rPr>
      <t>=</t>
    </r>
    <r>
      <rPr>
        <sz val="12"/>
        <rFont val="Times New Roman"/>
        <family val="1"/>
        <charset val="1"/>
      </rPr>
      <t xml:space="preserve"> </t>
    </r>
    <r>
      <rPr>
        <sz val="12"/>
        <color rgb="FF0000FF"/>
        <rFont val="Times New Roman"/>
        <family val="1"/>
        <charset val="1"/>
      </rPr>
      <t>Prazo de liberação</t>
    </r>
    <r>
      <rPr>
        <sz val="12"/>
        <rFont val="Times New Roman"/>
        <family val="1"/>
        <charset val="1"/>
      </rPr>
      <t xml:space="preserve"> </t>
    </r>
    <r>
      <rPr>
        <sz val="14"/>
        <rFont val="Times New Roman"/>
        <family val="1"/>
        <charset val="1"/>
      </rPr>
      <t>+</t>
    </r>
    <r>
      <rPr>
        <sz val="12"/>
        <rFont val="Times New Roman"/>
        <family val="1"/>
        <charset val="1"/>
      </rPr>
      <t xml:space="preserve"> </t>
    </r>
    <r>
      <rPr>
        <sz val="12"/>
        <color rgb="FF0000FF"/>
        <rFont val="Times New Roman"/>
        <family val="1"/>
        <charset val="1"/>
      </rPr>
      <t>Prazo de execução</t>
    </r>
  </si>
  <si>
    <r>
      <rPr>
        <sz val="12"/>
        <color rgb="FFFF0000"/>
        <rFont val="Times New Roman"/>
        <family val="1"/>
        <charset val="1"/>
      </rPr>
      <t>3ª etapa</t>
    </r>
    <r>
      <rPr>
        <sz val="12"/>
        <rFont val="Times New Roman"/>
        <family val="1"/>
        <charset val="1"/>
      </rPr>
      <t xml:space="preserve"> </t>
    </r>
    <r>
      <rPr>
        <sz val="14"/>
        <rFont val="Times New Roman"/>
        <family val="1"/>
        <charset val="1"/>
      </rPr>
      <t>=</t>
    </r>
    <r>
      <rPr>
        <sz val="12"/>
        <rFont val="Times New Roman"/>
        <family val="1"/>
        <charset val="1"/>
      </rPr>
      <t xml:space="preserve"> </t>
    </r>
    <r>
      <rPr>
        <sz val="12"/>
        <color rgb="FF0000FF"/>
        <rFont val="Times New Roman"/>
        <family val="1"/>
        <charset val="1"/>
      </rPr>
      <t>Prazo de liberação</t>
    </r>
    <r>
      <rPr>
        <sz val="12"/>
        <rFont val="Times New Roman"/>
        <family val="1"/>
        <charset val="1"/>
      </rPr>
      <t xml:space="preserve"> </t>
    </r>
    <r>
      <rPr>
        <sz val="14"/>
        <rFont val="Times New Roman"/>
        <family val="1"/>
        <charset val="1"/>
      </rPr>
      <t>+</t>
    </r>
    <r>
      <rPr>
        <sz val="12"/>
        <rFont val="Times New Roman"/>
        <family val="1"/>
        <charset val="1"/>
      </rPr>
      <t xml:space="preserve"> </t>
    </r>
    <r>
      <rPr>
        <sz val="12"/>
        <color rgb="FF0000FF"/>
        <rFont val="Times New Roman"/>
        <family val="1"/>
        <charset val="1"/>
      </rPr>
      <t>Prazo de execução</t>
    </r>
  </si>
  <si>
    <r>
      <rPr>
        <sz val="12"/>
        <color rgb="FFFF0000"/>
        <rFont val="Times New Roman"/>
        <family val="1"/>
        <charset val="1"/>
      </rPr>
      <t xml:space="preserve">Final </t>
    </r>
    <r>
      <rPr>
        <sz val="12"/>
        <rFont val="Times New Roman"/>
        <family val="1"/>
        <charset val="1"/>
      </rPr>
      <t xml:space="preserve">= </t>
    </r>
    <r>
      <rPr>
        <sz val="12"/>
        <color rgb="FF0000FF"/>
        <rFont val="Times New Roman"/>
        <family val="1"/>
        <charset val="1"/>
      </rPr>
      <t>1ª etapa</t>
    </r>
    <r>
      <rPr>
        <sz val="12"/>
        <rFont val="Times New Roman"/>
        <family val="1"/>
        <charset val="1"/>
      </rPr>
      <t xml:space="preserve"> + </t>
    </r>
    <r>
      <rPr>
        <sz val="12"/>
        <color rgb="FF0000FF"/>
        <rFont val="Times New Roman"/>
        <family val="1"/>
        <charset val="1"/>
      </rPr>
      <t>2ª etapa</t>
    </r>
    <r>
      <rPr>
        <sz val="12"/>
        <rFont val="Times New Roman"/>
        <family val="1"/>
        <charset val="1"/>
      </rPr>
      <t xml:space="preserve"> + </t>
    </r>
    <r>
      <rPr>
        <sz val="12"/>
        <color rgb="FF0000FF"/>
        <rFont val="Times New Roman"/>
        <family val="1"/>
        <charset val="1"/>
      </rPr>
      <t>3ª etapa</t>
    </r>
  </si>
  <si>
    <t>I.C.A.N.P. - INSTITUTO DE CAMPINAS DE ADMINISTRAÇÃO, NEGÓCIOS E PROJETOS</t>
  </si>
  <si>
    <t xml:space="preserve">MAPA DE LOCALIZAÇÃO -  USINA DE ASFÁLTO </t>
  </si>
  <si>
    <t>Objeto:</t>
  </si>
  <si>
    <t>Engº:</t>
  </si>
  <si>
    <t>Local:</t>
  </si>
  <si>
    <t xml:space="preserve">Nº contrato: </t>
  </si>
  <si>
    <r>
      <rPr>
        <b/>
        <sz val="9"/>
        <rFont val="Arial"/>
        <family val="2"/>
        <charset val="1"/>
      </rPr>
      <t xml:space="preserve">Tomamos por referência a Empresa </t>
    </r>
    <r>
      <rPr>
        <b/>
        <sz val="12"/>
        <rFont val="Arial"/>
        <family val="2"/>
        <charset val="1"/>
      </rPr>
      <t>SPL Base</t>
    </r>
    <r>
      <rPr>
        <b/>
        <sz val="9"/>
        <rFont val="Arial"/>
        <family val="2"/>
        <charset val="1"/>
      </rPr>
      <t xml:space="preserve"> como sendo o local  de distribuição dos materiais necessários para obras de pavimentação e recapemento</t>
    </r>
  </si>
  <si>
    <t>Apresentamos demonstrativos de memória de cálculo das distâncias reais entre o endereço da obra e a Empresa</t>
  </si>
  <si>
    <t>Localização da obra:</t>
  </si>
  <si>
    <t>Distância=</t>
  </si>
  <si>
    <t>Localização da usina:</t>
  </si>
  <si>
    <t>Rodovia Santos Dumont (SP 75), km42 - Salto/ SP</t>
  </si>
  <si>
    <t>MEMORIAL DE CÁLCULO DE QUANTITATIVOS -  BOTA-FORA</t>
  </si>
  <si>
    <t xml:space="preserve">Objeto: </t>
  </si>
  <si>
    <t>Descrição: Distâncias do bota-fora do solo e do entulho</t>
  </si>
  <si>
    <r>
      <rPr>
        <b/>
        <u/>
        <sz val="10"/>
        <rFont val="Arial"/>
        <family val="2"/>
        <charset val="1"/>
      </rPr>
      <t xml:space="preserve">1- LOCAL DE BOTA FORA: </t>
    </r>
    <r>
      <rPr>
        <b/>
        <u/>
        <sz val="12"/>
        <rFont val="Arial"/>
        <family val="2"/>
        <charset val="1"/>
      </rPr>
      <t xml:space="preserve"> </t>
    </r>
  </si>
  <si>
    <t xml:space="preserve">Tomamos por referência a  xxxxxxxxx  e como sendo o local  destinado ao bota-fora  para restos de concreto, </t>
  </si>
  <si>
    <t xml:space="preserve">alambrados, cercas, demolições, pavimentos e solos provenientes de escavações. </t>
  </si>
  <si>
    <t xml:space="preserve">Apresentamos demonstrativos de memória de cálculo das distâncias reais entre o endereço da obra e o destino do bota-fora:   </t>
  </si>
  <si>
    <t>Localização do bota-fora:</t>
  </si>
  <si>
    <t>Ecoponto, Rua Farid Sallum, Tatuí - SP</t>
  </si>
  <si>
    <t>3.1) Ida (obra -&gt; bota-fora):</t>
  </si>
  <si>
    <t>km</t>
  </si>
  <si>
    <t>Distância média=</t>
  </si>
  <si>
    <t>3.2) Volta (bota-fora -&gt; obra):</t>
  </si>
  <si>
    <t>Consideraçãos  para obtenção da distância de transporte (DT):</t>
  </si>
  <si>
    <t>Distância inicial - ( DI )=</t>
  </si>
  <si>
    <t>Km</t>
  </si>
  <si>
    <t>(distância média)</t>
  </si>
  <si>
    <t>Preço tranp. SINAPI (Junho/2018) - (PS)=</t>
  </si>
  <si>
    <t>m3xKm</t>
  </si>
  <si>
    <t>(Código Sinapi 97914 - não desonerado)</t>
  </si>
  <si>
    <t>Valor por m3 fornecido pelo Aterro=</t>
  </si>
  <si>
    <t>R$/m3</t>
  </si>
  <si>
    <t xml:space="preserve">taxa de depósito de material no aterro </t>
  </si>
  <si>
    <t>Valor total de transporte de 1,0m3 de solo ou entulho para bota-fora ( VT ):</t>
  </si>
  <si>
    <t>Volume - (V )=</t>
  </si>
  <si>
    <t>m3</t>
  </si>
  <si>
    <t>VT = DI x V x PS  + V x  C</t>
  </si>
  <si>
    <t xml:space="preserve">  VT =</t>
  </si>
  <si>
    <t>Cálculo de distância equivalente considerando o depósito no bota-fora  ( DET ):</t>
  </si>
  <si>
    <t>fazendo:</t>
  </si>
  <si>
    <t>VT =  V x DET x PS</t>
  </si>
  <si>
    <t>DET = ((  DI x PS) + C ) / PS                    ou         DET  = V T / ( V x PS )</t>
  </si>
  <si>
    <t>DET =</t>
  </si>
  <si>
    <t>distância adotada =</t>
  </si>
  <si>
    <t>Responsável Técnico pelo Orçamento</t>
  </si>
  <si>
    <t>MAPA DE LOCALIZAÇÃO -  BOTA-FORA</t>
  </si>
  <si>
    <t>DISTÂNCIA DE IDA:</t>
  </si>
  <si>
    <t>DISTÂNCIA DE VOLTA:</t>
  </si>
  <si>
    <t xml:space="preserve"> COTAÇÕES DE PREÇOS E SERVIÇOS</t>
  </si>
  <si>
    <t>DESCRIÇÃO DO SERVIÇO OU FORNECIMENTO</t>
  </si>
  <si>
    <t>DATA BASE</t>
  </si>
  <si>
    <t xml:space="preserve">VALOR UNITÁRIO </t>
  </si>
  <si>
    <t>COT-01</t>
  </si>
  <si>
    <t>CNPJ</t>
  </si>
  <si>
    <t>NOME DA EMPRESA FORNECEDORA</t>
  </si>
  <si>
    <t>TELEFONE</t>
  </si>
  <si>
    <t>CONTATO</t>
  </si>
  <si>
    <t>PREÇO COTADO</t>
  </si>
  <si>
    <t xml:space="preserve">Observações: </t>
  </si>
  <si>
    <t>COMPOSIÇÕES DE CUSTO UNITÁRIO E COTAÇÕES DE PREÇOS E SERVIÇOS</t>
  </si>
  <si>
    <t>DATA BASE:</t>
  </si>
  <si>
    <t>FONTE E CÓDIGO</t>
  </si>
  <si>
    <t xml:space="preserve">PREÇO </t>
  </si>
  <si>
    <t>CPU-01</t>
  </si>
  <si>
    <t>UN</t>
  </si>
  <si>
    <t xml:space="preserve">FONTE </t>
  </si>
  <si>
    <t>DESCRIÇÃO DO INSUMO</t>
  </si>
  <si>
    <t>INSUMO</t>
  </si>
  <si>
    <t>PREÇO UNITÁRIO</t>
  </si>
  <si>
    <t>CUSTO TOTAL</t>
  </si>
  <si>
    <t xml:space="preserve"> 17.02.220</t>
  </si>
  <si>
    <t>Reboco</t>
  </si>
  <si>
    <t>B.01.000.010139</t>
  </si>
  <si>
    <t>Pedreiro</t>
  </si>
  <si>
    <t>h</t>
  </si>
  <si>
    <t>B.01.000.010146</t>
  </si>
  <si>
    <t>Servente</t>
  </si>
  <si>
    <t>S.05.000.039040</t>
  </si>
  <si>
    <t>Argamassa de cimento e areia - média 1:5</t>
  </si>
  <si>
    <t>G.01.000.022515</t>
  </si>
  <si>
    <t>Tijolo comum maciço</t>
  </si>
  <si>
    <t>un</t>
  </si>
  <si>
    <t>Observações:  Referencia SIURB INFRA 62100</t>
  </si>
  <si>
    <t>QCI - QUADRO DE COMPOSIÇÃO DO INVESTIMENTO</t>
  </si>
  <si>
    <t>Tomador</t>
  </si>
  <si>
    <t>Nº do CT</t>
  </si>
  <si>
    <t>Município/UF</t>
  </si>
  <si>
    <t>Empreendimento ( objeto)</t>
  </si>
  <si>
    <t>Gestor/Programa/Modalidade/Ação</t>
  </si>
  <si>
    <t>DISCRIMINAÇÃO</t>
  </si>
  <si>
    <t>REPASSE</t>
  </si>
  <si>
    <t>CONTRAPARTIDA</t>
  </si>
  <si>
    <t>Execução</t>
  </si>
  <si>
    <t>Contrapartida</t>
  </si>
  <si>
    <t>Item</t>
  </si>
  <si>
    <t>QUANT/UNID</t>
  </si>
  <si>
    <t>(%)</t>
  </si>
  <si>
    <t>PRÓPRIOS (R$)</t>
  </si>
  <si>
    <t>OUTROS (R$)</t>
  </si>
  <si>
    <t>TOTAL %</t>
  </si>
  <si>
    <t xml:space="preserve"> (R$)</t>
  </si>
  <si>
    <t>EF ou AD</t>
  </si>
  <si>
    <t>OS ou FIN</t>
  </si>
  <si>
    <t>EF</t>
  </si>
  <si>
    <t>FIN</t>
  </si>
  <si>
    <t>TOTAIS</t>
  </si>
  <si>
    <t xml:space="preserve">Forma de execução: </t>
  </si>
  <si>
    <t>AD = Administração Direta pelo Tomador</t>
  </si>
  <si>
    <t>EF = execução e/ou fornecimento a contratar</t>
  </si>
  <si>
    <t>Tipo de contrapartida: FIN = Financeira; OS = em Obras e Serviços.</t>
  </si>
  <si>
    <t>Local/Data</t>
  </si>
  <si>
    <t>Mogi Guaçu/ SP</t>
  </si>
  <si>
    <t>Mogi Guaçu / SP</t>
  </si>
  <si>
    <t>CDHU</t>
  </si>
  <si>
    <t>SINAPI</t>
  </si>
  <si>
    <t>Lastro de pedra britada</t>
  </si>
  <si>
    <t>L.S.: 128,23%</t>
  </si>
  <si>
    <t>11.18.040</t>
  </si>
  <si>
    <t>REVISÃO 00</t>
  </si>
  <si>
    <t>1.4</t>
  </si>
  <si>
    <t>1.1</t>
  </si>
  <si>
    <t>1.2</t>
  </si>
  <si>
    <t>1.3</t>
  </si>
  <si>
    <t>1.5</t>
  </si>
  <si>
    <t>17.05.100</t>
  </si>
  <si>
    <t>06.11.040</t>
  </si>
  <si>
    <t>Reaterro manual apiloado sem controle de compactação</t>
  </si>
  <si>
    <t>11.20.050</t>
  </si>
  <si>
    <t>Corte de junta de dilatação, com serra de disco diamantado para pisos</t>
  </si>
  <si>
    <t>m</t>
  </si>
  <si>
    <t>Piso com requadro em concreto simples com controle de fck= 25 MPa</t>
  </si>
  <si>
    <t>Pavimentação das Vielas Sanitárias em Concreto</t>
  </si>
  <si>
    <t>Jardim Cidade Nova Mogi Guaçu</t>
  </si>
  <si>
    <t>(Viela 1 + Viela 2 + Viela 3 + Viela 4 + Viela 5 + Viela 6) * 0,03esp = 1305,575 * 0,03 = 39,17m3</t>
  </si>
  <si>
    <t>Piso com requadro em concreto simples com controle de fck = 25 Mpa</t>
  </si>
  <si>
    <t>(Viela 1 -&gt; 171mts; Viela 2 -&gt; 160,87m; Viela 3 -&gt; 175,5m; Viela 4 -&gt; 163,85m; Viela 5 -&gt; 153,56m; Viela 6 -&gt; 175,5m = 1000,28m).</t>
  </si>
  <si>
    <t>CDHU 198</t>
  </si>
  <si>
    <t>PAVIMENTAÇÃO EM CONCRETO</t>
  </si>
  <si>
    <t>Lançamento e adensamento de concreto ou massa por bombeamento</t>
  </si>
  <si>
    <t>11.16.080</t>
  </si>
  <si>
    <t>06.12.020</t>
  </si>
  <si>
    <t>Aterro manual apiloado de área interna com maço de 30 kg</t>
  </si>
  <si>
    <t>1.6</t>
  </si>
  <si>
    <t>Limpeza mecanizada do terreno, inclusive troncos até 15 cm de
diâmetro, com caminhão à disposição dentro e fora da obra, com
transporte no raio de até 1 km</t>
  </si>
  <si>
    <t>02.09.040</t>
  </si>
  <si>
    <t>Transporte de entulho, para distâncias superiores ao 10° km até o 15°
km</t>
  </si>
  <si>
    <t>05.08.100</t>
  </si>
  <si>
    <t>1.7</t>
  </si>
  <si>
    <t>1.8</t>
  </si>
  <si>
    <t>VALOR TOTAL C/ BDI</t>
  </si>
  <si>
    <t>Vielas Sanitárias</t>
  </si>
  <si>
    <t>Pavimentação em base de concreto</t>
  </si>
  <si>
    <t>Limpeza mecanizada do terreno, inclusive troncos até 15 cm de diâmetro, com caminhão à disposição dentro e fora da obra, com transporte no raio de até 1km</t>
  </si>
  <si>
    <t>(Viela 1 + Viela 2 + Viela 3 + Viela 4 + Viela 5 + Viela 6) * 0,03esp = 1305,575 * 0,03 = 39,17m3 + 1m3</t>
  </si>
  <si>
    <t xml:space="preserve">(Viela 1 + Viela 2 + Viela 3 + Viela 4 + Viela 5 + Viela 6) * 0,03esp = 1305,575 </t>
  </si>
  <si>
    <t>(Viela 1 + Viela 2 + Viela 3 + Viela 4 + Viela 5 + Viela 6) * 0,07esp = 1305,575 * 0,07 = 91,39m3 + 1m3</t>
  </si>
  <si>
    <t>30 DIAS</t>
  </si>
  <si>
    <t>60 DIAS</t>
  </si>
  <si>
    <t>Transporte de entulho, para distâncias superiopres ao 10º km até o 15º km</t>
  </si>
  <si>
    <t>Aterro manual piloado de área interna com maço de 30kg</t>
  </si>
  <si>
    <t>Piso com requadro em controle simples com controle de fck = 25 Mpa</t>
  </si>
  <si>
    <t>Corte de junta de dilatação, com serra de disco diamantado para piso</t>
  </si>
  <si>
    <t>Limpeza mecanizada do terreno, inclusive troncos até 15 cm de diâmetro, com caminhão à disposição dentro e fora da obra, com tranporte no raio de até 1km</t>
  </si>
  <si>
    <t>CONCLUSÃO</t>
  </si>
  <si>
    <t>RESUMO VIELAS SANITÁRIAS:</t>
  </si>
  <si>
    <t>Transporte de entulho, para distâncias superiores ao 10º km até o 15º km</t>
  </si>
  <si>
    <t>VIELA 1 - QUADRA VII - 57,00 x 4,00 mts / Calçada - 2,80 x 3,90; 1,90 x 3,80.</t>
  </si>
  <si>
    <t>VIELA 2 - QUADRA VI - 58,50 x 3,50 mts / Calçada - 2,60 x 3,70; 3,80 x 2,20.</t>
  </si>
  <si>
    <t>VIELA 3 - QUADRA VIII - 58,50 x 4,00 mts / Calçada - 3,00 x 4,15; 3,50 x 2,30.</t>
  </si>
  <si>
    <t>VIELA 4 - QUADRA V - 56,50 x 3,80 mts / Calçada - 2,40 x3,90; 4,00 x 2,50.</t>
  </si>
  <si>
    <t>VIELA 5 - QUADRA XIII - 58,50 x 3,25 mts / Calçada - 2,60 x 2,80; 3,10 x 2,15.</t>
  </si>
  <si>
    <t>VIELA 6 - QUADRA XV - 58,50 x 4,00 mts / Calçada - 3,25 x 4,80; 3,30 x 5,00.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</si>
</sst>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 &quot;* #,##0.00_-;&quot;-R$ &quot;* #,##0.00_-;_-&quot;R$ &quot;* \-??_-;_-@_-"/>
    <numFmt numFmtId="165" formatCode="_(&quot;R$ &quot;* #,##0.00_);_(&quot;R$ &quot;* \(#,##0.00\);_(&quot;R$ &quot;* \-??_);_(@_)"/>
    <numFmt numFmtId="166" formatCode="_(* #,##0.00_);_(* \(#,##0.00\);_(* \-??_);_(@_)"/>
    <numFmt numFmtId="167" formatCode="_(&quot;R$ &quot;* #,##0_);_(&quot;R$ &quot;* \(#,##0\);_(&quot;R$ &quot;* \-_);_(@_)"/>
    <numFmt numFmtId="168" formatCode="_-* #,##0.00_-;\-* #,##0.00_-;_-* \-??_-;_-@_-"/>
    <numFmt numFmtId="169" formatCode="&quot;R$ &quot;#,##0_);&quot;(R$ &quot;#,##0\)"/>
    <numFmt numFmtId="170" formatCode="d/m/yyyy"/>
    <numFmt numFmtId="171" formatCode="General;General"/>
    <numFmt numFmtId="172" formatCode="[$-F800]dddd&quot;, &quot;mmmm\ dd&quot;, &quot;yyyy"/>
    <numFmt numFmtId="173" formatCode="dd&quot; de &quot;mmmm&quot; de &quot;yyyy"/>
    <numFmt numFmtId="174" formatCode="#,##0.00\ %"/>
    <numFmt numFmtId="175" formatCode="[$-416]mmmm\-yy;@"/>
    <numFmt numFmtId="176" formatCode="_(* #,##0_);_(* \(#,##0\);_(* \-??_);_(@_)"/>
    <numFmt numFmtId="177" formatCode="0.0"/>
    <numFmt numFmtId="178" formatCode="&quot;R$ &quot;#,##0.00"/>
    <numFmt numFmtId="179" formatCode="0.000000"/>
    <numFmt numFmtId="180" formatCode="_(* #,##0.0000_);_(* \(#,##0.0000\);_(* \-??_);_(@_)"/>
    <numFmt numFmtId="181" formatCode="0.0000000"/>
    <numFmt numFmtId="182" formatCode="&quot;R$ &quot;#,##0_);\(&quot;R$ &quot;#,##0\)"/>
    <numFmt numFmtId="183" formatCode="_(&quot;R$ &quot;* #,##0_);_(&quot;R$ &quot;* \(#,##0\);_(&quot;R$ &quot;* &quot;-&quot;_);_(@_)"/>
    <numFmt numFmtId="184" formatCode="&quot;R$&quot;\ #,##0.00"/>
  </numFmts>
  <fonts count="160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FFFF"/>
      <name val="Calibri"/>
      <family val="2"/>
      <charset val="1"/>
    </font>
    <font>
      <sz val="11"/>
      <color rgb="FF800080"/>
      <name val="Calibri"/>
      <family val="2"/>
      <charset val="1"/>
    </font>
    <font>
      <sz val="11"/>
      <color rgb="FF008000"/>
      <name val="Calibri"/>
      <family val="2"/>
      <charset val="1"/>
    </font>
    <font>
      <b/>
      <sz val="11"/>
      <color rgb="FFFF9900"/>
      <name val="Calibri"/>
      <family val="2"/>
      <charset val="1"/>
    </font>
    <font>
      <b/>
      <sz val="11"/>
      <color rgb="FFFFFFFF"/>
      <name val="Calibri"/>
      <family val="2"/>
      <charset val="1"/>
    </font>
    <font>
      <b/>
      <sz val="11"/>
      <color rgb="FFFF0000"/>
      <name val="Calibri"/>
      <family val="2"/>
      <charset val="1"/>
    </font>
    <font>
      <sz val="11"/>
      <color rgb="FFFF0000"/>
      <name val="Calibri"/>
      <family val="2"/>
      <charset val="1"/>
    </font>
    <font>
      <sz val="11"/>
      <color rgb="FFFF9900"/>
      <name val="Calibri"/>
      <family val="2"/>
      <charset val="1"/>
    </font>
    <font>
      <sz val="11"/>
      <color rgb="FF333399"/>
      <name val="Calibri"/>
      <family val="2"/>
      <charset val="1"/>
    </font>
    <font>
      <i/>
      <sz val="11"/>
      <color rgb="FF808080"/>
      <name val="Calibri"/>
      <family val="2"/>
      <charset val="1"/>
    </font>
    <font>
      <b/>
      <sz val="15"/>
      <color rgb="FF003366"/>
      <name val="Calibri"/>
      <family val="2"/>
      <charset val="1"/>
    </font>
    <font>
      <b/>
      <sz val="13"/>
      <color rgb="FF003366"/>
      <name val="Calibri"/>
      <family val="2"/>
      <charset val="1"/>
    </font>
    <font>
      <b/>
      <sz val="11"/>
      <color rgb="FF003366"/>
      <name val="Calibri"/>
      <family val="2"/>
      <charset val="1"/>
    </font>
    <font>
      <u/>
      <sz val="10"/>
      <color rgb="FF0000FF"/>
      <name val="Arial"/>
      <family val="2"/>
      <charset val="1"/>
    </font>
    <font>
      <sz val="10"/>
      <name val="Arial"/>
      <family val="2"/>
      <charset val="1"/>
    </font>
    <font>
      <sz val="11"/>
      <color rgb="FF808000"/>
      <name val="Calibri"/>
      <family val="2"/>
      <charset val="1"/>
    </font>
    <font>
      <sz val="11"/>
      <color rgb="FF993300"/>
      <name val="Calibri"/>
      <family val="2"/>
      <charset val="1"/>
    </font>
    <font>
      <sz val="11"/>
      <color rgb="FF000000"/>
      <name val="Calibri"/>
      <family val="2"/>
      <charset val="204"/>
    </font>
    <font>
      <sz val="10"/>
      <color rgb="FF000000"/>
      <name val="MS Sans Serif"/>
      <family val="2"/>
      <charset val="1"/>
    </font>
    <font>
      <sz val="11"/>
      <name val="Arial"/>
      <family val="1"/>
      <charset val="1"/>
    </font>
    <font>
      <sz val="9"/>
      <name val="Arial"/>
      <family val="2"/>
      <charset val="1"/>
    </font>
    <font>
      <b/>
      <sz val="11"/>
      <color rgb="FF333333"/>
      <name val="Calibri"/>
      <family val="2"/>
      <charset val="1"/>
    </font>
    <font>
      <b/>
      <sz val="18"/>
      <color rgb="FF003366"/>
      <name val="Cambria"/>
      <family val="2"/>
      <charset val="1"/>
    </font>
    <font>
      <b/>
      <sz val="11"/>
      <color rgb="FF000000"/>
      <name val="Calibri"/>
      <family val="2"/>
      <charset val="1"/>
    </font>
    <font>
      <b/>
      <sz val="15"/>
      <color rgb="FF333399"/>
      <name val="Calibri"/>
      <family val="2"/>
      <charset val="1"/>
    </font>
    <font>
      <b/>
      <sz val="15"/>
      <color rgb="FF666699"/>
      <name val="Calibri"/>
      <family val="2"/>
      <charset val="1"/>
    </font>
    <font>
      <b/>
      <sz val="13"/>
      <color rgb="FF333399"/>
      <name val="Calibri"/>
      <family val="2"/>
      <charset val="1"/>
    </font>
    <font>
      <b/>
      <sz val="13"/>
      <color rgb="FF666699"/>
      <name val="Calibri"/>
      <family val="2"/>
      <charset val="1"/>
    </font>
    <font>
      <b/>
      <sz val="11"/>
      <color rgb="FF333399"/>
      <name val="Calibri"/>
      <family val="2"/>
      <charset val="1"/>
    </font>
    <font>
      <b/>
      <sz val="11"/>
      <color rgb="FF666699"/>
      <name val="Calibri"/>
      <family val="2"/>
      <charset val="1"/>
    </font>
    <font>
      <b/>
      <sz val="18"/>
      <color rgb="FF333399"/>
      <name val="Cambria"/>
      <family val="2"/>
      <charset val="1"/>
    </font>
    <font>
      <sz val="18"/>
      <color rgb="FF666699"/>
      <name val="Calibri Light"/>
      <family val="2"/>
      <charset val="1"/>
    </font>
    <font>
      <b/>
      <sz val="10"/>
      <name val="Aharoni"/>
      <charset val="177"/>
    </font>
    <font>
      <b/>
      <sz val="8"/>
      <name val="Aharoni"/>
      <charset val="177"/>
    </font>
    <font>
      <b/>
      <sz val="10"/>
      <name val="Arial"/>
      <family val="2"/>
      <charset val="1"/>
    </font>
    <font>
      <b/>
      <sz val="16"/>
      <name val="Arial"/>
      <family val="2"/>
      <charset val="1"/>
    </font>
    <font>
      <b/>
      <sz val="11"/>
      <name val="Arial"/>
      <family val="2"/>
      <charset val="1"/>
    </font>
    <font>
      <b/>
      <sz val="12"/>
      <name val="Arial"/>
      <family val="2"/>
      <charset val="1"/>
    </font>
    <font>
      <sz val="11"/>
      <name val="Arial"/>
      <family val="2"/>
      <charset val="1"/>
    </font>
    <font>
      <b/>
      <sz val="12"/>
      <color rgb="FFFF0000"/>
      <name val="Arial"/>
      <family val="2"/>
      <charset val="1"/>
    </font>
    <font>
      <sz val="10"/>
      <color rgb="FFFF0000"/>
      <name val="Arial"/>
      <family val="2"/>
      <charset val="1"/>
    </font>
    <font>
      <i/>
      <sz val="12"/>
      <name val="Calibri"/>
      <family val="2"/>
      <charset val="1"/>
    </font>
    <font>
      <i/>
      <u/>
      <sz val="12"/>
      <name val="Calibri"/>
      <family val="2"/>
      <charset val="1"/>
    </font>
    <font>
      <u/>
      <sz val="10"/>
      <name val="Arial"/>
      <family val="2"/>
      <charset val="1"/>
    </font>
    <font>
      <b/>
      <sz val="9"/>
      <name val="Arial"/>
      <family val="2"/>
      <charset val="1"/>
    </font>
    <font>
      <b/>
      <sz val="8"/>
      <name val="Arial"/>
      <family val="2"/>
      <charset val="1"/>
    </font>
    <font>
      <sz val="8"/>
      <name val="Arial"/>
      <family val="2"/>
      <charset val="1"/>
    </font>
    <font>
      <b/>
      <sz val="9"/>
      <color rgb="FFEEECE1"/>
      <name val="Arial"/>
      <family val="2"/>
      <charset val="1"/>
    </font>
    <font>
      <b/>
      <i/>
      <sz val="9"/>
      <name val="Arial"/>
      <family val="2"/>
      <charset val="1"/>
    </font>
    <font>
      <sz val="9"/>
      <color rgb="FF000000"/>
      <name val="Arial"/>
      <family val="2"/>
      <charset val="1"/>
    </font>
    <font>
      <i/>
      <sz val="9"/>
      <name val="Arial"/>
      <family val="2"/>
      <charset val="1"/>
    </font>
    <font>
      <b/>
      <sz val="10"/>
      <name val="Arial"/>
      <family val="1"/>
      <charset val="1"/>
    </font>
    <font>
      <sz val="11"/>
      <name val="Calibri"/>
      <family val="2"/>
      <charset val="1"/>
    </font>
    <font>
      <b/>
      <sz val="20"/>
      <name val="Arial"/>
      <family val="2"/>
      <charset val="1"/>
    </font>
    <font>
      <sz val="9"/>
      <color rgb="FFFF0000"/>
      <name val="Arial"/>
      <family val="2"/>
      <charset val="1"/>
    </font>
    <font>
      <b/>
      <sz val="14"/>
      <name val="Arial"/>
      <family val="2"/>
      <charset val="1"/>
    </font>
    <font>
      <b/>
      <sz val="10"/>
      <color rgb="FFFFFFFF"/>
      <name val="Arial"/>
      <family val="2"/>
      <charset val="1"/>
    </font>
    <font>
      <b/>
      <sz val="10"/>
      <color rgb="FF000000"/>
      <name val="Arial"/>
      <family val="1"/>
      <charset val="1"/>
    </font>
    <font>
      <sz val="10"/>
      <color rgb="FF000000"/>
      <name val="Arial"/>
      <family val="1"/>
      <charset val="1"/>
    </font>
    <font>
      <sz val="20"/>
      <color rgb="FFFF0000"/>
      <name val="Calibri"/>
      <family val="2"/>
      <charset val="1"/>
    </font>
    <font>
      <b/>
      <sz val="16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sz val="10"/>
      <color rgb="FF000000"/>
      <name val="Calibri"/>
      <family val="2"/>
      <charset val="1"/>
    </font>
    <font>
      <sz val="10"/>
      <name val="Times New Roman"/>
      <family val="1"/>
      <charset val="1"/>
    </font>
    <font>
      <b/>
      <sz val="11"/>
      <name val="Times New Roman"/>
      <family val="1"/>
      <charset val="1"/>
    </font>
    <font>
      <sz val="12"/>
      <name val="Times New Roman"/>
      <family val="1"/>
      <charset val="1"/>
    </font>
    <font>
      <b/>
      <sz val="13"/>
      <name val="Times New Roman"/>
      <family val="1"/>
      <charset val="1"/>
    </font>
    <font>
      <b/>
      <sz val="12"/>
      <name val="Georgia"/>
      <family val="1"/>
      <charset val="1"/>
    </font>
    <font>
      <b/>
      <sz val="10"/>
      <name val="Times New Roman"/>
      <family val="1"/>
      <charset val="1"/>
    </font>
    <font>
      <b/>
      <sz val="14"/>
      <color rgb="FFFF0000"/>
      <name val="Times New Roman"/>
      <family val="1"/>
      <charset val="1"/>
    </font>
    <font>
      <sz val="10"/>
      <color rgb="FF0000FF"/>
      <name val="Times New Roman"/>
      <family val="1"/>
      <charset val="1"/>
    </font>
    <font>
      <b/>
      <sz val="12"/>
      <name val="Times New Roman"/>
      <family val="1"/>
      <charset val="1"/>
    </font>
    <font>
      <b/>
      <sz val="8"/>
      <name val="Times New Roman"/>
      <family val="1"/>
      <charset val="1"/>
    </font>
    <font>
      <b/>
      <sz val="13"/>
      <color rgb="FFFF0000"/>
      <name val="Times New Roman"/>
      <family val="1"/>
      <charset val="1"/>
    </font>
    <font>
      <sz val="8.5"/>
      <name val="Times New Roman"/>
      <family val="1"/>
      <charset val="1"/>
    </font>
    <font>
      <sz val="10"/>
      <color rgb="FFFF0000"/>
      <name val="Times New Roman"/>
      <family val="1"/>
      <charset val="1"/>
    </font>
    <font>
      <sz val="12"/>
      <color rgb="FF0000FF"/>
      <name val="Times New Roman"/>
      <family val="1"/>
      <charset val="1"/>
    </font>
    <font>
      <b/>
      <sz val="12"/>
      <color rgb="FF003366"/>
      <name val="Times New Roman"/>
      <family val="1"/>
      <charset val="1"/>
    </font>
    <font>
      <b/>
      <sz val="12"/>
      <color rgb="FF0000FF"/>
      <name val="Times New Roman"/>
      <family val="1"/>
      <charset val="1"/>
    </font>
    <font>
      <sz val="8"/>
      <color rgb="FF0000FF"/>
      <name val="Times New Roman"/>
      <family val="1"/>
      <charset val="1"/>
    </font>
    <font>
      <sz val="8"/>
      <name val="Times New Roman"/>
      <family val="1"/>
      <charset val="1"/>
    </font>
    <font>
      <b/>
      <sz val="12"/>
      <color rgb="FFFF0000"/>
      <name val="Times New Roman"/>
      <family val="1"/>
      <charset val="1"/>
    </font>
    <font>
      <sz val="12"/>
      <color rgb="FFFF0000"/>
      <name val="Times New Roman"/>
      <family val="1"/>
      <charset val="1"/>
    </font>
    <font>
      <b/>
      <sz val="10"/>
      <color rgb="FF0000FF"/>
      <name val="Times New Roman"/>
      <family val="1"/>
      <charset val="1"/>
    </font>
    <font>
      <sz val="11"/>
      <name val="Times New Roman"/>
      <family val="1"/>
      <charset val="1"/>
    </font>
    <font>
      <sz val="14"/>
      <name val="Arial Narrow"/>
      <family val="2"/>
      <charset val="1"/>
    </font>
    <font>
      <sz val="11"/>
      <name val="BaskervilleT"/>
      <charset val="1"/>
    </font>
    <font>
      <sz val="11"/>
      <name val="MS Sans Serif"/>
      <family val="2"/>
      <charset val="1"/>
    </font>
    <font>
      <sz val="14"/>
      <name val="Times New Roman"/>
      <family val="1"/>
      <charset val="1"/>
    </font>
    <font>
      <b/>
      <i/>
      <sz val="10"/>
      <name val="Arial"/>
      <family val="2"/>
      <charset val="1"/>
    </font>
    <font>
      <b/>
      <i/>
      <sz val="12"/>
      <name val="Arial"/>
      <family val="2"/>
      <charset val="1"/>
    </font>
    <font>
      <b/>
      <u/>
      <sz val="10"/>
      <name val="Arial"/>
      <family val="2"/>
      <charset val="1"/>
    </font>
    <font>
      <b/>
      <u/>
      <sz val="12"/>
      <name val="Arial"/>
      <family val="2"/>
      <charset val="1"/>
    </font>
    <font>
      <b/>
      <sz val="8"/>
      <color rgb="FF000000"/>
      <name val="Calibri"/>
      <family val="2"/>
      <charset val="1"/>
    </font>
    <font>
      <b/>
      <sz val="8"/>
      <color rgb="FFFFFFFF"/>
      <name val="Calibri"/>
      <family val="2"/>
      <charset val="1"/>
    </font>
    <font>
      <sz val="8"/>
      <color rgb="FF000000"/>
      <name val="Calibri"/>
      <family val="2"/>
      <charset val="1"/>
    </font>
    <font>
      <sz val="8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10"/>
      <name val="Calibri"/>
      <family val="2"/>
      <charset val="1"/>
    </font>
    <font>
      <b/>
      <sz val="14"/>
      <name val="Calibri"/>
      <family val="2"/>
      <charset val="1"/>
    </font>
    <font>
      <sz val="12"/>
      <name val="Calibri"/>
      <family val="2"/>
      <charset val="1"/>
    </font>
    <font>
      <sz val="9"/>
      <color rgb="FF000000"/>
      <name val="Calibri"/>
      <family val="2"/>
      <charset val="1"/>
    </font>
    <font>
      <b/>
      <sz val="9"/>
      <name val="Calibri"/>
      <family val="2"/>
      <charset val="1"/>
    </font>
    <font>
      <sz val="9"/>
      <name val="Calibri"/>
      <family val="2"/>
      <charset val="1"/>
    </font>
    <font>
      <sz val="9"/>
      <color rgb="FFFF0000"/>
      <name val="Calibri"/>
      <family val="2"/>
      <charset val="1"/>
    </font>
    <font>
      <sz val="9"/>
      <color rgb="FFC0C0C0"/>
      <name val="Calibri"/>
      <family val="2"/>
      <charset val="1"/>
    </font>
    <font>
      <b/>
      <sz val="9"/>
      <color rgb="FFFF0000"/>
      <name val="Calibri"/>
      <family val="2"/>
      <charset val="1"/>
    </font>
    <font>
      <b/>
      <sz val="8"/>
      <color rgb="FFFF0000"/>
      <name val="Calibri"/>
      <family val="2"/>
      <charset val="1"/>
    </font>
    <font>
      <sz val="8"/>
      <color rgb="FFC0C0C0"/>
      <name val="Calibri"/>
      <family val="2"/>
      <charset val="1"/>
    </font>
    <font>
      <sz val="22"/>
      <color rgb="FF000000"/>
      <name val="Calibri"/>
      <family val="2"/>
      <charset val="1"/>
    </font>
    <font>
      <i/>
      <sz val="10"/>
      <color rgb="FFFF0000"/>
      <name val="Calibri"/>
      <family val="2"/>
      <charset val="1"/>
    </font>
    <font>
      <b/>
      <sz val="1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name val="Arial"/>
      <family val="1"/>
    </font>
    <font>
      <u/>
      <sz val="10"/>
      <color indexed="12"/>
      <name val="Arial"/>
      <family val="2"/>
    </font>
    <font>
      <sz val="9"/>
      <name val="Arial"/>
      <family val="2"/>
    </font>
    <font>
      <sz val="10"/>
      <color indexed="8"/>
      <name val="MS Sans Serif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10"/>
      <name val="Calibri"/>
      <family val="2"/>
    </font>
    <font>
      <sz val="11"/>
      <color indexed="19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8"/>
      <color indexed="54"/>
      <name val="Calibri Light"/>
      <family val="2"/>
    </font>
    <font>
      <b/>
      <sz val="9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sz val="9.85"/>
      <color indexed="8"/>
      <name val="Times New Roman"/>
      <family val="1"/>
    </font>
    <font>
      <sz val="10"/>
      <name val="Calibri"/>
      <family val="2"/>
      <scheme val="minor"/>
    </font>
    <font>
      <sz val="11"/>
      <color rgb="FF00000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</fonts>
  <fills count="84">
    <fill>
      <patternFill patternType="none"/>
    </fill>
    <fill>
      <patternFill patternType="gray125"/>
    </fill>
    <fill>
      <patternFill patternType="solid">
        <fgColor rgb="FFCCCCFF"/>
        <bgColor rgb="FFB9CDE5"/>
      </patternFill>
    </fill>
    <fill>
      <patternFill patternType="solid">
        <fgColor rgb="FFFF99CC"/>
        <bgColor rgb="FFE6B9B8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CC"/>
      </patternFill>
    </fill>
    <fill>
      <patternFill patternType="solid">
        <fgColor rgb="FFFFCC99"/>
        <bgColor rgb="FFE6B9B8"/>
      </patternFill>
    </fill>
    <fill>
      <patternFill patternType="solid">
        <fgColor rgb="FF99CCFF"/>
        <bgColor rgb="FFB9CDE5"/>
      </patternFill>
    </fill>
    <fill>
      <patternFill patternType="solid">
        <fgColor rgb="FFFF8080"/>
        <bgColor rgb="FFFF99CC"/>
      </patternFill>
    </fill>
    <fill>
      <patternFill patternType="solid">
        <fgColor rgb="FFFFFFCC"/>
        <bgColor rgb="FFEBF1DE"/>
      </patternFill>
    </fill>
    <fill>
      <patternFill patternType="solid">
        <fgColor rgb="FF00FF00"/>
        <bgColor rgb="FF00B050"/>
      </patternFill>
    </fill>
    <fill>
      <patternFill patternType="solid">
        <fgColor rgb="FFFFCC00"/>
        <bgColor rgb="FFFFFF00"/>
      </patternFill>
    </fill>
    <fill>
      <patternFill patternType="solid">
        <fgColor rgb="FFFFFF99"/>
        <bgColor rgb="FFFFFFCC"/>
      </patternFill>
    </fill>
    <fill>
      <patternFill patternType="solid">
        <fgColor rgb="FF9999FF"/>
        <bgColor rgb="FFCC99FF"/>
      </patternFill>
    </fill>
    <fill>
      <patternFill patternType="solid">
        <fgColor rgb="FF0066CC"/>
        <bgColor rgb="FF31859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9966"/>
      </patternFill>
    </fill>
    <fill>
      <patternFill patternType="solid">
        <fgColor rgb="FFFF9900"/>
        <bgColor rgb="FFFFCC00"/>
      </patternFill>
    </fill>
    <fill>
      <patternFill patternType="solid">
        <fgColor rgb="FFFF6600"/>
        <bgColor rgb="FFFF9900"/>
      </patternFill>
    </fill>
    <fill>
      <patternFill patternType="solid">
        <fgColor rgb="FFC0C0C0"/>
        <bgColor rgb="FFBFBFBF"/>
      </patternFill>
    </fill>
    <fill>
      <patternFill patternType="solid">
        <fgColor rgb="FF339966"/>
        <bgColor rgb="FF31859C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969696"/>
        <bgColor rgb="FFA6A6A6"/>
      </patternFill>
    </fill>
    <fill>
      <patternFill patternType="solid">
        <fgColor rgb="FFFFFFFF"/>
        <bgColor rgb="FFF0F0F0"/>
      </patternFill>
    </fill>
    <fill>
      <patternFill patternType="solid">
        <fgColor rgb="FF003366"/>
        <bgColor rgb="FF333399"/>
      </patternFill>
    </fill>
    <fill>
      <patternFill patternType="solid">
        <fgColor rgb="FF666699"/>
        <bgColor rgb="FF808080"/>
      </patternFill>
    </fill>
    <fill>
      <patternFill patternType="solid">
        <fgColor rgb="FFD9D9D9"/>
        <bgColor rgb="FFE6E0EC"/>
      </patternFill>
    </fill>
    <fill>
      <patternFill patternType="solid">
        <fgColor rgb="FFBFBFBF"/>
        <bgColor rgb="FFC0C0C0"/>
      </patternFill>
    </fill>
    <fill>
      <patternFill patternType="solid">
        <fgColor rgb="FFF0F0F0"/>
        <bgColor rgb="FFEEECE1"/>
      </patternFill>
    </fill>
    <fill>
      <patternFill patternType="solid">
        <fgColor rgb="FFFFFF00"/>
        <bgColor rgb="FFFFCC00"/>
      </patternFill>
    </fill>
    <fill>
      <patternFill patternType="solid">
        <fgColor rgb="FFE6B9B8"/>
        <bgColor rgb="FFCCCCCC"/>
      </patternFill>
    </fill>
    <fill>
      <patternFill patternType="solid">
        <fgColor rgb="FF808080"/>
        <bgColor rgb="FF969696"/>
      </patternFill>
    </fill>
    <fill>
      <patternFill patternType="solid">
        <fgColor rgb="FFB9CDE5"/>
        <bgColor rgb="FFCCCCCC"/>
      </patternFill>
    </fill>
    <fill>
      <patternFill patternType="solid">
        <fgColor rgb="FFEBF1DE"/>
        <bgColor rgb="FFEEECE1"/>
      </patternFill>
    </fill>
    <fill>
      <patternFill patternType="solid">
        <fgColor rgb="FFE6E0EC"/>
        <bgColor rgb="FFEEECE1"/>
      </patternFill>
    </fill>
    <fill>
      <patternFill patternType="solid">
        <fgColor rgb="FFFF0000"/>
        <bgColor rgb="FF339966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42"/>
      </patternFill>
    </fill>
    <fill>
      <patternFill patternType="solid">
        <fgColor indexed="4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22"/>
        <bgColor indexed="44"/>
      </patternFill>
    </fill>
    <fill>
      <patternFill patternType="solid">
        <fgColor indexed="49"/>
        <bgColor indexed="40"/>
      </patternFill>
    </fill>
    <fill>
      <patternFill patternType="solid">
        <fgColor indexed="57"/>
        <bgColor indexed="21"/>
      </patternFill>
    </fill>
    <fill>
      <patternFill patternType="solid">
        <fgColor indexed="9"/>
        <bgColor indexed="41"/>
      </patternFill>
    </fill>
    <fill>
      <patternFill patternType="solid">
        <fgColor indexed="55"/>
        <bgColor indexed="46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62"/>
        <bgColor indexed="56"/>
      </patternFill>
    </fill>
    <fill>
      <patternFill patternType="solid">
        <fgColor indexed="45"/>
        <bgColor indexed="29"/>
      </patternFill>
    </fill>
    <fill>
      <patternFill patternType="solid">
        <fgColor theme="6" tint="0.39997558519241921"/>
        <bgColor indexed="65"/>
      </patternFill>
    </fill>
    <fill>
      <patternFill patternType="solid">
        <fgColor rgb="FFFF0000"/>
        <bgColor rgb="FFF0F0F0"/>
      </patternFill>
    </fill>
    <fill>
      <patternFill patternType="solid">
        <fgColor theme="0"/>
        <bgColor rgb="FFF0F0F0"/>
      </patternFill>
    </fill>
  </fills>
  <borders count="13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0000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99CCFF"/>
      </left>
      <right style="thin">
        <color rgb="FF99CCFF"/>
      </right>
      <top style="thin">
        <color rgb="FF99CCFF"/>
      </top>
      <bottom style="thin">
        <color rgb="FF99CCFF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/>
      <top style="thin">
        <color rgb="FF33CCCC"/>
      </top>
      <bottom style="double">
        <color rgb="FF33CCCC"/>
      </bottom>
      <diagonal/>
    </border>
    <border>
      <left/>
      <right/>
      <top/>
      <bottom style="thick">
        <color rgb="FF003366"/>
      </bottom>
      <diagonal/>
    </border>
    <border>
      <left/>
      <right/>
      <top/>
      <bottom style="thick">
        <color rgb="FF33CCCC"/>
      </bottom>
      <diagonal/>
    </border>
    <border>
      <left/>
      <right/>
      <top/>
      <bottom style="thick">
        <color rgb="FFCCFFFF"/>
      </bottom>
      <diagonal/>
    </border>
    <border>
      <left/>
      <right/>
      <top/>
      <bottom style="thick">
        <color rgb="FF9999FF"/>
      </bottom>
      <diagonal/>
    </border>
    <border>
      <left/>
      <right/>
      <top/>
      <bottom style="medium">
        <color rgb="FFCCFFFF"/>
      </bottom>
      <diagonal/>
    </border>
    <border>
      <left/>
      <right/>
      <top/>
      <bottom style="medium">
        <color rgb="FF9999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rgb="FFCCFFFF"/>
      </left>
      <right/>
      <top style="thick">
        <color rgb="FFCCFFFF"/>
      </top>
      <bottom/>
      <diagonal/>
    </border>
    <border>
      <left/>
      <right style="thick">
        <color rgb="FFCCFFFF"/>
      </right>
      <top style="thick">
        <color rgb="FFCCFFFF"/>
      </top>
      <bottom/>
      <diagonal/>
    </border>
    <border>
      <left style="thick">
        <color rgb="FFCCFFFF"/>
      </left>
      <right/>
      <top/>
      <bottom/>
      <diagonal/>
    </border>
    <border>
      <left/>
      <right style="thick">
        <color rgb="FFCCFFFF"/>
      </right>
      <top/>
      <bottom/>
      <diagonal/>
    </border>
    <border>
      <left style="thick">
        <color rgb="FFCCFFFF"/>
      </left>
      <right/>
      <top/>
      <bottom style="thick">
        <color rgb="FFCCFFFF"/>
      </bottom>
      <diagonal/>
    </border>
    <border>
      <left/>
      <right style="thick">
        <color rgb="FFCCFFFF"/>
      </right>
      <top/>
      <bottom style="thick">
        <color rgb="FFCCFFFF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double">
        <color auto="1"/>
      </top>
      <bottom/>
      <diagonal/>
    </border>
    <border>
      <left/>
      <right style="medium">
        <color indexed="64"/>
      </right>
      <top style="double">
        <color auto="1"/>
      </top>
      <bottom/>
      <diagonal/>
    </border>
    <border>
      <left style="medium">
        <color indexed="64"/>
      </left>
      <right/>
      <top/>
      <bottom style="double">
        <color auto="1"/>
      </bottom>
      <diagonal/>
    </border>
    <border>
      <left/>
      <right style="medium">
        <color indexed="64"/>
      </right>
      <top/>
      <bottom style="double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double">
        <color auto="1"/>
      </left>
      <right style="medium">
        <color indexed="64"/>
      </right>
      <top style="double">
        <color auto="1"/>
      </top>
      <bottom style="double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44"/>
      </left>
      <right style="thin">
        <color indexed="44"/>
      </right>
      <top style="thin">
        <color indexed="44"/>
      </top>
      <bottom style="thin">
        <color indexed="4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4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44"/>
      </left>
      <right style="thin">
        <color indexed="44"/>
      </right>
      <top style="thin">
        <color indexed="44"/>
      </top>
      <bottom style="thin">
        <color indexed="44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466">
    <xf numFmtId="0" fontId="0" fillId="0" borderId="0"/>
    <xf numFmtId="168" fontId="117" fillId="0" borderId="0" applyBorder="0" applyProtection="0"/>
    <xf numFmtId="164" fontId="117" fillId="0" borderId="0" applyBorder="0" applyProtection="0"/>
    <xf numFmtId="9" fontId="117" fillId="0" borderId="0" applyBorder="0" applyProtection="0"/>
    <xf numFmtId="0" fontId="117" fillId="2" borderId="0" applyBorder="0" applyProtection="0"/>
    <xf numFmtId="0" fontId="117" fillId="3" borderId="0" applyBorder="0" applyProtection="0"/>
    <xf numFmtId="0" fontId="117" fillId="4" borderId="0" applyBorder="0" applyProtection="0"/>
    <xf numFmtId="0" fontId="117" fillId="5" borderId="0" applyBorder="0" applyProtection="0"/>
    <xf numFmtId="0" fontId="117" fillId="6" borderId="0" applyBorder="0" applyProtection="0"/>
    <xf numFmtId="0" fontId="117" fillId="7" borderId="0" applyBorder="0" applyProtection="0"/>
    <xf numFmtId="0" fontId="117" fillId="8" borderId="0" applyBorder="0" applyProtection="0"/>
    <xf numFmtId="0" fontId="117" fillId="8" borderId="0" applyBorder="0" applyProtection="0"/>
    <xf numFmtId="0" fontId="117" fillId="6" borderId="0" applyBorder="0" applyProtection="0"/>
    <xf numFmtId="0" fontId="117" fillId="9" borderId="0" applyBorder="0" applyProtection="0"/>
    <xf numFmtId="0" fontId="117" fillId="9" borderId="0" applyBorder="0" applyProtection="0"/>
    <xf numFmtId="0" fontId="117" fillId="7" borderId="0" applyBorder="0" applyProtection="0"/>
    <xf numFmtId="0" fontId="117" fillId="10" borderId="0" applyBorder="0" applyProtection="0"/>
    <xf numFmtId="0" fontId="117" fillId="10" borderId="0" applyBorder="0" applyProtection="0"/>
    <xf numFmtId="0" fontId="117" fillId="4" borderId="0" applyBorder="0" applyProtection="0"/>
    <xf numFmtId="0" fontId="117" fillId="7" borderId="0" applyBorder="0" applyProtection="0"/>
    <xf numFmtId="0" fontId="117" fillId="7" borderId="0" applyBorder="0" applyProtection="0"/>
    <xf numFmtId="0" fontId="117" fillId="10" borderId="0" applyBorder="0" applyProtection="0"/>
    <xf numFmtId="0" fontId="117" fillId="6" borderId="0" applyBorder="0" applyProtection="0"/>
    <xf numFmtId="0" fontId="117" fillId="6" borderId="0" applyBorder="0" applyProtection="0"/>
    <xf numFmtId="0" fontId="117" fillId="4" borderId="0" applyBorder="0" applyProtection="0"/>
    <xf numFmtId="0" fontId="117" fillId="10" borderId="0" applyBorder="0" applyProtection="0"/>
    <xf numFmtId="0" fontId="117" fillId="10" borderId="0" applyBorder="0" applyProtection="0"/>
    <xf numFmtId="0" fontId="117" fillId="10" borderId="0" applyBorder="0" applyProtection="0"/>
    <xf numFmtId="0" fontId="117" fillId="8" borderId="0" applyBorder="0" applyProtection="0"/>
    <xf numFmtId="0" fontId="117" fillId="9" borderId="0" applyBorder="0" applyProtection="0"/>
    <xf numFmtId="0" fontId="117" fillId="11" borderId="0" applyBorder="0" applyProtection="0"/>
    <xf numFmtId="0" fontId="117" fillId="5" borderId="0" applyBorder="0" applyProtection="0"/>
    <xf numFmtId="0" fontId="117" fillId="8" borderId="0" applyBorder="0" applyProtection="0"/>
    <xf numFmtId="0" fontId="117" fillId="12" borderId="0" applyBorder="0" applyProtection="0"/>
    <xf numFmtId="0" fontId="117" fillId="6" borderId="0" applyBorder="0" applyProtection="0"/>
    <xf numFmtId="0" fontId="117" fillId="6" borderId="0" applyBorder="0" applyProtection="0"/>
    <xf numFmtId="0" fontId="117" fillId="6" borderId="0" applyBorder="0" applyProtection="0"/>
    <xf numFmtId="0" fontId="117" fillId="9" borderId="0" applyBorder="0" applyProtection="0"/>
    <xf numFmtId="0" fontId="117" fillId="9" borderId="0" applyBorder="0" applyProtection="0"/>
    <xf numFmtId="0" fontId="117" fillId="7" borderId="0" applyBorder="0" applyProtection="0"/>
    <xf numFmtId="0" fontId="117" fillId="13" borderId="0" applyBorder="0" applyProtection="0"/>
    <xf numFmtId="0" fontId="117" fillId="13" borderId="0" applyBorder="0" applyProtection="0"/>
    <xf numFmtId="0" fontId="117" fillId="4" borderId="0" applyBorder="0" applyProtection="0"/>
    <xf numFmtId="0" fontId="117" fillId="3" borderId="0" applyBorder="0" applyProtection="0"/>
    <xf numFmtId="0" fontId="117" fillId="3" borderId="0" applyBorder="0" applyProtection="0"/>
    <xf numFmtId="0" fontId="117" fillId="13" borderId="0" applyBorder="0" applyProtection="0"/>
    <xf numFmtId="0" fontId="117" fillId="6" borderId="0" applyBorder="0" applyProtection="0"/>
    <xf numFmtId="0" fontId="117" fillId="6" borderId="0" applyBorder="0" applyProtection="0"/>
    <xf numFmtId="0" fontId="117" fillId="14" borderId="0" applyBorder="0" applyProtection="0"/>
    <xf numFmtId="0" fontId="117" fillId="10" borderId="0" applyBorder="0" applyProtection="0"/>
    <xf numFmtId="0" fontId="117" fillId="10" borderId="0" applyBorder="0" applyProtection="0"/>
    <xf numFmtId="0" fontId="117" fillId="13" borderId="0" applyBorder="0" applyProtection="0"/>
    <xf numFmtId="0" fontId="5" fillId="15" borderId="0" applyBorder="0" applyProtection="0"/>
    <xf numFmtId="0" fontId="5" fillId="9" borderId="0" applyBorder="0" applyProtection="0"/>
    <xf numFmtId="0" fontId="5" fillId="11" borderId="0" applyBorder="0" applyProtection="0"/>
    <xf numFmtId="0" fontId="5" fillId="16" borderId="0" applyBorder="0" applyProtection="0"/>
    <xf numFmtId="0" fontId="5" fillId="17" borderId="0" applyBorder="0" applyProtection="0"/>
    <xf numFmtId="0" fontId="5" fillId="18" borderId="0" applyBorder="0" applyProtection="0"/>
    <xf numFmtId="0" fontId="5" fillId="6" borderId="0" applyBorder="0" applyProtection="0"/>
    <xf numFmtId="0" fontId="5" fillId="6" borderId="0" applyBorder="0" applyProtection="0"/>
    <xf numFmtId="0" fontId="5" fillId="14" borderId="0" applyBorder="0" applyProtection="0"/>
    <xf numFmtId="0" fontId="5" fillId="19" borderId="0" applyBorder="0" applyProtection="0"/>
    <xf numFmtId="0" fontId="5" fillId="19" borderId="0" applyBorder="0" applyProtection="0"/>
    <xf numFmtId="0" fontId="5" fillId="7" borderId="0" applyBorder="0" applyProtection="0"/>
    <xf numFmtId="0" fontId="5" fillId="12" borderId="0" applyBorder="0" applyProtection="0"/>
    <xf numFmtId="0" fontId="5" fillId="12" borderId="0" applyBorder="0" applyProtection="0"/>
    <xf numFmtId="0" fontId="5" fillId="20" borderId="0" applyBorder="0" applyProtection="0"/>
    <xf numFmtId="0" fontId="5" fillId="3" borderId="0" applyBorder="0" applyProtection="0"/>
    <xf numFmtId="0" fontId="5" fillId="3" borderId="0" applyBorder="0" applyProtection="0"/>
    <xf numFmtId="0" fontId="5" fillId="13" borderId="0" applyBorder="0" applyProtection="0"/>
    <xf numFmtId="0" fontId="5" fillId="6" borderId="0" applyBorder="0" applyProtection="0"/>
    <xf numFmtId="0" fontId="5" fillId="6" borderId="0" applyBorder="0" applyProtection="0"/>
    <xf numFmtId="0" fontId="5" fillId="17" borderId="0" applyBorder="0" applyProtection="0"/>
    <xf numFmtId="0" fontId="5" fillId="9" borderId="0" applyBorder="0" applyProtection="0"/>
    <xf numFmtId="0" fontId="5" fillId="9" borderId="0" applyBorder="0" applyProtection="0"/>
    <xf numFmtId="0" fontId="5" fillId="21" borderId="0" applyBorder="0" applyProtection="0"/>
    <xf numFmtId="0" fontId="5" fillId="22" borderId="0" applyBorder="0" applyProtection="0"/>
    <xf numFmtId="0" fontId="5" fillId="23" borderId="0" applyBorder="0" applyProtection="0"/>
    <xf numFmtId="0" fontId="5" fillId="21" borderId="0" applyBorder="0" applyProtection="0"/>
    <xf numFmtId="0" fontId="5" fillId="16" borderId="0" applyBorder="0" applyProtection="0"/>
    <xf numFmtId="0" fontId="5" fillId="17" borderId="0" applyBorder="0" applyProtection="0"/>
    <xf numFmtId="0" fontId="5" fillId="19" borderId="0" applyBorder="0" applyProtection="0"/>
    <xf numFmtId="0" fontId="6" fillId="3" borderId="0" applyBorder="0" applyProtection="0"/>
    <xf numFmtId="0" fontId="7" fillId="6" borderId="0" applyBorder="0" applyProtection="0"/>
    <xf numFmtId="0" fontId="7" fillId="6" borderId="0" applyBorder="0" applyProtection="0"/>
    <xf numFmtId="0" fontId="7" fillId="6" borderId="0" applyBorder="0" applyProtection="0"/>
    <xf numFmtId="0" fontId="8" fillId="20" borderId="1" applyProtection="0"/>
    <xf numFmtId="0" fontId="9" fillId="24" borderId="2" applyProtection="0"/>
    <xf numFmtId="0" fontId="10" fillId="25" borderId="1" applyProtection="0"/>
    <xf numFmtId="0" fontId="10" fillId="25" borderId="1" applyProtection="0"/>
    <xf numFmtId="0" fontId="8" fillId="25" borderId="1" applyProtection="0"/>
    <xf numFmtId="0" fontId="9" fillId="24" borderId="2" applyProtection="0"/>
    <xf numFmtId="0" fontId="9" fillId="24" borderId="2" applyProtection="0"/>
    <xf numFmtId="0" fontId="9" fillId="24" borderId="2" applyProtection="0"/>
    <xf numFmtId="0" fontId="11" fillId="0" borderId="3" applyProtection="0"/>
    <xf numFmtId="0" fontId="11" fillId="0" borderId="3" applyProtection="0"/>
    <xf numFmtId="0" fontId="12" fillId="0" borderId="4" applyProtection="0"/>
    <xf numFmtId="0" fontId="13" fillId="13" borderId="1" applyProtection="0"/>
    <xf numFmtId="0" fontId="13" fillId="13" borderId="1" applyProtection="0"/>
    <xf numFmtId="0" fontId="13" fillId="7" borderId="1" applyProtection="0"/>
    <xf numFmtId="0" fontId="14" fillId="0" borderId="0" applyBorder="0" applyProtection="0"/>
    <xf numFmtId="0" fontId="7" fillId="4" borderId="0" applyBorder="0" applyProtection="0"/>
    <xf numFmtId="0" fontId="15" fillId="0" borderId="5" applyProtection="0"/>
    <xf numFmtId="0" fontId="16" fillId="0" borderId="6" applyProtection="0"/>
    <xf numFmtId="0" fontId="17" fillId="0" borderId="7" applyProtection="0"/>
    <xf numFmtId="0" fontId="17" fillId="0" borderId="0" applyBorder="0" applyProtection="0"/>
    <xf numFmtId="0" fontId="18" fillId="0" borderId="0" applyBorder="0" applyProtection="0"/>
    <xf numFmtId="0" fontId="6" fillId="5" borderId="0" applyBorder="0" applyProtection="0"/>
    <xf numFmtId="0" fontId="6" fillId="5" borderId="0" applyBorder="0" applyProtection="0"/>
    <xf numFmtId="0" fontId="6" fillId="3" borderId="0" applyBorder="0" applyProtection="0"/>
    <xf numFmtId="0" fontId="13" fillId="7" borderId="1" applyProtection="0"/>
    <xf numFmtId="0" fontId="12" fillId="0" borderId="4" applyProtection="0"/>
    <xf numFmtId="164" fontId="19" fillId="0" borderId="0" applyBorder="0" applyProtection="0"/>
    <xf numFmtId="165" fontId="19" fillId="0" borderId="0" applyBorder="0" applyProtection="0"/>
    <xf numFmtId="0" fontId="20" fillId="13" borderId="0" applyBorder="0" applyProtection="0"/>
    <xf numFmtId="0" fontId="20" fillId="13" borderId="0" applyBorder="0" applyProtection="0"/>
    <xf numFmtId="0" fontId="21" fillId="13" borderId="0" applyBorder="0" applyProtection="0"/>
    <xf numFmtId="0" fontId="21" fillId="13" borderId="0" applyBorder="0" applyProtection="0"/>
    <xf numFmtId="0" fontId="19" fillId="0" borderId="0"/>
    <xf numFmtId="0" fontId="22" fillId="0" borderId="0"/>
    <xf numFmtId="0" fontId="19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3" fillId="0" borderId="0"/>
    <xf numFmtId="0" fontId="19" fillId="0" borderId="0"/>
    <xf numFmtId="0" fontId="19" fillId="0" borderId="0"/>
    <xf numFmtId="0" fontId="117" fillId="0" borderId="0"/>
    <xf numFmtId="0" fontId="117" fillId="0" borderId="0"/>
    <xf numFmtId="0" fontId="117" fillId="0" borderId="0"/>
    <xf numFmtId="0" fontId="19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9" fillId="0" borderId="0"/>
    <xf numFmtId="0" fontId="117" fillId="0" borderId="0"/>
    <xf numFmtId="0" fontId="19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9" fillId="0" borderId="0"/>
    <xf numFmtId="0" fontId="24" fillId="0" borderId="0"/>
    <xf numFmtId="0" fontId="22" fillId="0" borderId="0"/>
    <xf numFmtId="0" fontId="22" fillId="0" borderId="0"/>
    <xf numFmtId="0" fontId="22" fillId="0" borderId="0"/>
    <xf numFmtId="0" fontId="25" fillId="0" borderId="0"/>
    <xf numFmtId="0" fontId="19" fillId="0" borderId="0"/>
    <xf numFmtId="0" fontId="117" fillId="10" borderId="8" applyProtection="0"/>
    <xf numFmtId="0" fontId="117" fillId="10" borderId="8" applyProtection="0"/>
    <xf numFmtId="0" fontId="19" fillId="10" borderId="9" applyProtection="0"/>
    <xf numFmtId="0" fontId="117" fillId="10" borderId="8" applyProtection="0"/>
    <xf numFmtId="0" fontId="26" fillId="20" borderId="10" applyProtection="0"/>
    <xf numFmtId="9" fontId="117" fillId="0" borderId="0" applyBorder="0" applyProtection="0"/>
    <xf numFmtId="9" fontId="19" fillId="0" borderId="0" applyBorder="0" applyProtection="0"/>
    <xf numFmtId="9" fontId="117" fillId="0" borderId="0" applyBorder="0" applyProtection="0"/>
    <xf numFmtId="9" fontId="19" fillId="0" borderId="0" applyBorder="0" applyProtection="0"/>
    <xf numFmtId="0" fontId="26" fillId="25" borderId="10" applyProtection="0"/>
    <xf numFmtId="0" fontId="26" fillId="25" borderId="10" applyProtection="0"/>
    <xf numFmtId="0" fontId="26" fillId="25" borderId="10" applyProtection="0"/>
    <xf numFmtId="166" fontId="117" fillId="0" borderId="0" applyBorder="0" applyProtection="0"/>
    <xf numFmtId="166" fontId="117" fillId="0" borderId="0" applyBorder="0" applyProtection="0"/>
    <xf numFmtId="0" fontId="11" fillId="0" borderId="0" applyBorder="0" applyProtection="0"/>
    <xf numFmtId="0" fontId="11" fillId="0" borderId="0" applyBorder="0" applyProtection="0"/>
    <xf numFmtId="0" fontId="14" fillId="0" borderId="0" applyBorder="0" applyProtection="0"/>
    <xf numFmtId="0" fontId="14" fillId="0" borderId="0" applyBorder="0" applyProtection="0"/>
    <xf numFmtId="0" fontId="27" fillId="0" borderId="0" applyBorder="0" applyProtection="0"/>
    <xf numFmtId="0" fontId="28" fillId="0" borderId="11" applyProtection="0"/>
    <xf numFmtId="0" fontId="28" fillId="0" borderId="11" applyProtection="0"/>
    <xf numFmtId="0" fontId="28" fillId="0" borderId="12" applyProtection="0"/>
    <xf numFmtId="0" fontId="29" fillId="0" borderId="13" applyProtection="0"/>
    <xf numFmtId="0" fontId="29" fillId="0" borderId="13" applyProtection="0"/>
    <xf numFmtId="0" fontId="30" fillId="0" borderId="14" applyProtection="0"/>
    <xf numFmtId="0" fontId="31" fillId="0" borderId="15" applyProtection="0"/>
    <xf numFmtId="0" fontId="31" fillId="0" borderId="15" applyProtection="0"/>
    <xf numFmtId="0" fontId="32" fillId="0" borderId="16" applyProtection="0"/>
    <xf numFmtId="0" fontId="33" fillId="0" borderId="17" applyProtection="0"/>
    <xf numFmtId="0" fontId="33" fillId="0" borderId="17" applyProtection="0"/>
    <xf numFmtId="0" fontId="34" fillId="0" borderId="18" applyProtection="0"/>
    <xf numFmtId="0" fontId="33" fillId="0" borderId="0" applyBorder="0" applyProtection="0"/>
    <xf numFmtId="0" fontId="33" fillId="0" borderId="0" applyBorder="0" applyProtection="0"/>
    <xf numFmtId="0" fontId="34" fillId="0" borderId="0" applyBorder="0" applyProtection="0"/>
    <xf numFmtId="0" fontId="35" fillId="0" borderId="0" applyBorder="0" applyProtection="0"/>
    <xf numFmtId="0" fontId="36" fillId="0" borderId="0" applyBorder="0" applyProtection="0"/>
    <xf numFmtId="0" fontId="35" fillId="0" borderId="0" applyBorder="0" applyProtection="0"/>
    <xf numFmtId="167" fontId="117" fillId="0" borderId="0" applyBorder="0" applyProtection="0"/>
    <xf numFmtId="168" fontId="19" fillId="0" borderId="0" applyBorder="0" applyProtection="0"/>
    <xf numFmtId="169" fontId="117" fillId="0" borderId="0" applyBorder="0" applyProtection="0"/>
    <xf numFmtId="166" fontId="117" fillId="0" borderId="0" applyBorder="0" applyProtection="0"/>
    <xf numFmtId="166" fontId="19" fillId="0" borderId="0" applyBorder="0" applyProtection="0"/>
    <xf numFmtId="0" fontId="11" fillId="0" borderId="0" applyBorder="0" applyProtection="0"/>
    <xf numFmtId="0" fontId="5" fillId="26" borderId="0" applyBorder="0" applyProtection="0"/>
    <xf numFmtId="0" fontId="5" fillId="26" borderId="0" applyBorder="0" applyProtection="0"/>
    <xf numFmtId="0" fontId="5" fillId="17" borderId="0" applyBorder="0" applyProtection="0"/>
    <xf numFmtId="0" fontId="5" fillId="19" borderId="0" applyBorder="0" applyProtection="0"/>
    <xf numFmtId="0" fontId="5" fillId="19" borderId="0" applyBorder="0" applyProtection="0"/>
    <xf numFmtId="0" fontId="5" fillId="19" borderId="0" applyBorder="0" applyProtection="0"/>
    <xf numFmtId="0" fontId="5" fillId="12" borderId="0" applyBorder="0" applyProtection="0"/>
    <xf numFmtId="0" fontId="5" fillId="12" borderId="0" applyBorder="0" applyProtection="0"/>
    <xf numFmtId="0" fontId="5" fillId="24" borderId="0" applyBorder="0" applyProtection="0"/>
    <xf numFmtId="0" fontId="5" fillId="27" borderId="0" applyBorder="0" applyProtection="0"/>
    <xf numFmtId="0" fontId="5" fillId="27" borderId="0" applyBorder="0" applyProtection="0"/>
    <xf numFmtId="0" fontId="5" fillId="12" borderId="0" applyBorder="0" applyProtection="0"/>
    <xf numFmtId="0" fontId="5" fillId="17" borderId="0" applyBorder="0" applyProtection="0"/>
    <xf numFmtId="0" fontId="5" fillId="17" borderId="0" applyBorder="0" applyProtection="0"/>
    <xf numFmtId="0" fontId="5" fillId="22" borderId="0" applyBorder="0" applyProtection="0"/>
    <xf numFmtId="0" fontId="5" fillId="23" borderId="0" applyBorder="0" applyProtection="0"/>
    <xf numFmtId="0" fontId="5" fillId="23" borderId="0" applyBorder="0" applyProtection="0"/>
    <xf numFmtId="0" fontId="5" fillId="21" borderId="0" applyBorder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120" fillId="0" borderId="0"/>
    <xf numFmtId="0" fontId="121" fillId="0" borderId="0"/>
    <xf numFmtId="0" fontId="2" fillId="0" borderId="0"/>
    <xf numFmtId="0" fontId="119" fillId="0" borderId="0"/>
    <xf numFmtId="0" fontId="127" fillId="40" borderId="0" applyNumberFormat="0" applyBorder="0" applyAlignment="0" applyProtection="0"/>
    <xf numFmtId="0" fontId="127" fillId="41" borderId="0" applyNumberFormat="0" applyBorder="0" applyAlignment="0" applyProtection="0"/>
    <xf numFmtId="0" fontId="127" fillId="42" borderId="0" applyNumberFormat="0" applyBorder="0" applyAlignment="0" applyProtection="0"/>
    <xf numFmtId="0" fontId="127" fillId="43" borderId="0" applyNumberFormat="0" applyBorder="0" applyAlignment="0" applyProtection="0"/>
    <xf numFmtId="0" fontId="127" fillId="44" borderId="0" applyNumberFormat="0" applyBorder="0" applyAlignment="0" applyProtection="0"/>
    <xf numFmtId="0" fontId="127" fillId="45" borderId="0" applyNumberFormat="0" applyBorder="0" applyAlignment="0" applyProtection="0"/>
    <xf numFmtId="0" fontId="127" fillId="46" borderId="0" applyNumberFormat="0" applyBorder="0" applyAlignment="0" applyProtection="0"/>
    <xf numFmtId="0" fontId="127" fillId="46" borderId="0" applyNumberFormat="0" applyBorder="0" applyAlignment="0" applyProtection="0"/>
    <xf numFmtId="0" fontId="127" fillId="47" borderId="0" applyNumberFormat="0" applyBorder="0" applyAlignment="0" applyProtection="0"/>
    <xf numFmtId="0" fontId="127" fillId="47" borderId="0" applyNumberFormat="0" applyBorder="0" applyAlignment="0" applyProtection="0"/>
    <xf numFmtId="0" fontId="127" fillId="48" borderId="0" applyNumberFormat="0" applyBorder="0" applyAlignment="0" applyProtection="0"/>
    <xf numFmtId="0" fontId="127" fillId="48" borderId="0" applyNumberFormat="0" applyBorder="0" applyAlignment="0" applyProtection="0"/>
    <xf numFmtId="0" fontId="127" fillId="45" borderId="0" applyNumberFormat="0" applyBorder="0" applyAlignment="0" applyProtection="0"/>
    <xf numFmtId="0" fontId="127" fillId="45" borderId="0" applyNumberFormat="0" applyBorder="0" applyAlignment="0" applyProtection="0"/>
    <xf numFmtId="0" fontId="127" fillId="44" borderId="0" applyNumberFormat="0" applyBorder="0" applyAlignment="0" applyProtection="0"/>
    <xf numFmtId="0" fontId="127" fillId="44" borderId="0" applyNumberFormat="0" applyBorder="0" applyAlignment="0" applyProtection="0"/>
    <xf numFmtId="0" fontId="127" fillId="48" borderId="0" applyNumberFormat="0" applyBorder="0" applyAlignment="0" applyProtection="0"/>
    <xf numFmtId="0" fontId="127" fillId="48" borderId="0" applyNumberFormat="0" applyBorder="0" applyAlignment="0" applyProtection="0"/>
    <xf numFmtId="0" fontId="127" fillId="46" borderId="0" applyNumberFormat="0" applyBorder="0" applyAlignment="0" applyProtection="0"/>
    <xf numFmtId="0" fontId="127" fillId="47" borderId="0" applyNumberFormat="0" applyBorder="0" applyAlignment="0" applyProtection="0"/>
    <xf numFmtId="0" fontId="127" fillId="49" borderId="0" applyNumberFormat="0" applyBorder="0" applyAlignment="0" applyProtection="0"/>
    <xf numFmtId="0" fontId="127" fillId="43" borderId="0" applyNumberFormat="0" applyBorder="0" applyAlignment="0" applyProtection="0"/>
    <xf numFmtId="0" fontId="127" fillId="46" borderId="0" applyNumberFormat="0" applyBorder="0" applyAlignment="0" applyProtection="0"/>
    <xf numFmtId="0" fontId="127" fillId="50" borderId="0" applyNumberFormat="0" applyBorder="0" applyAlignment="0" applyProtection="0"/>
    <xf numFmtId="0" fontId="127" fillId="44" borderId="0" applyNumberFormat="0" applyBorder="0" applyAlignment="0" applyProtection="0"/>
    <xf numFmtId="0" fontId="127" fillId="44" borderId="0" applyNumberFormat="0" applyBorder="0" applyAlignment="0" applyProtection="0"/>
    <xf numFmtId="0" fontId="127" fillId="47" borderId="0" applyNumberFormat="0" applyBorder="0" applyAlignment="0" applyProtection="0"/>
    <xf numFmtId="0" fontId="127" fillId="47" borderId="0" applyNumberFormat="0" applyBorder="0" applyAlignment="0" applyProtection="0"/>
    <xf numFmtId="0" fontId="127" fillId="51" borderId="0" applyNumberFormat="0" applyBorder="0" applyAlignment="0" applyProtection="0"/>
    <xf numFmtId="0" fontId="127" fillId="51" borderId="0" applyNumberFormat="0" applyBorder="0" applyAlignment="0" applyProtection="0"/>
    <xf numFmtId="0" fontId="127" fillId="41" borderId="0" applyNumberFormat="0" applyBorder="0" applyAlignment="0" applyProtection="0"/>
    <xf numFmtId="0" fontId="127" fillId="41" borderId="0" applyNumberFormat="0" applyBorder="0" applyAlignment="0" applyProtection="0"/>
    <xf numFmtId="0" fontId="127" fillId="44" borderId="0" applyNumberFormat="0" applyBorder="0" applyAlignment="0" applyProtection="0"/>
    <xf numFmtId="0" fontId="127" fillId="44" borderId="0" applyNumberFormat="0" applyBorder="0" applyAlignment="0" applyProtection="0"/>
    <xf numFmtId="0" fontId="127" fillId="48" borderId="0" applyNumberFormat="0" applyBorder="0" applyAlignment="0" applyProtection="0"/>
    <xf numFmtId="0" fontId="127" fillId="48" borderId="0" applyNumberFormat="0" applyBorder="0" applyAlignment="0" applyProtection="0"/>
    <xf numFmtId="0" fontId="129" fillId="52" borderId="0" applyNumberFormat="0" applyBorder="0" applyAlignment="0" applyProtection="0"/>
    <xf numFmtId="0" fontId="129" fillId="47" borderId="0" applyNumberFormat="0" applyBorder="0" applyAlignment="0" applyProtection="0"/>
    <xf numFmtId="0" fontId="129" fillId="49" borderId="0" applyNumberFormat="0" applyBorder="0" applyAlignment="0" applyProtection="0"/>
    <xf numFmtId="0" fontId="129" fillId="53" borderId="0" applyNumberFormat="0" applyBorder="0" applyAlignment="0" applyProtection="0"/>
    <xf numFmtId="0" fontId="129" fillId="54" borderId="0" applyNumberFormat="0" applyBorder="0" applyAlignment="0" applyProtection="0"/>
    <xf numFmtId="0" fontId="129" fillId="55" borderId="0" applyNumberFormat="0" applyBorder="0" applyAlignment="0" applyProtection="0"/>
    <xf numFmtId="0" fontId="129" fillId="44" borderId="0" applyNumberFormat="0" applyBorder="0" applyAlignment="0" applyProtection="0"/>
    <xf numFmtId="0" fontId="129" fillId="44" borderId="0" applyNumberFormat="0" applyBorder="0" applyAlignment="0" applyProtection="0"/>
    <xf numFmtId="0" fontId="129" fillId="56" borderId="0" applyNumberFormat="0" applyBorder="0" applyAlignment="0" applyProtection="0"/>
    <xf numFmtId="0" fontId="129" fillId="56" borderId="0" applyNumberFormat="0" applyBorder="0" applyAlignment="0" applyProtection="0"/>
    <xf numFmtId="0" fontId="129" fillId="50" borderId="0" applyNumberFormat="0" applyBorder="0" applyAlignment="0" applyProtection="0"/>
    <xf numFmtId="0" fontId="129" fillId="50" borderId="0" applyNumberFormat="0" applyBorder="0" applyAlignment="0" applyProtection="0"/>
    <xf numFmtId="0" fontId="129" fillId="41" borderId="0" applyNumberFormat="0" applyBorder="0" applyAlignment="0" applyProtection="0"/>
    <xf numFmtId="0" fontId="129" fillId="41" borderId="0" applyNumberFormat="0" applyBorder="0" applyAlignment="0" applyProtection="0"/>
    <xf numFmtId="0" fontId="129" fillId="44" borderId="0" applyNumberFormat="0" applyBorder="0" applyAlignment="0" applyProtection="0"/>
    <xf numFmtId="0" fontId="129" fillId="44" borderId="0" applyNumberFormat="0" applyBorder="0" applyAlignment="0" applyProtection="0"/>
    <xf numFmtId="0" fontId="129" fillId="47" borderId="0" applyNumberFormat="0" applyBorder="0" applyAlignment="0" applyProtection="0"/>
    <xf numFmtId="0" fontId="129" fillId="47" borderId="0" applyNumberFormat="0" applyBorder="0" applyAlignment="0" applyProtection="0"/>
    <xf numFmtId="0" fontId="129" fillId="57" borderId="0" applyNumberFormat="0" applyBorder="0" applyAlignment="0" applyProtection="0"/>
    <xf numFmtId="0" fontId="129" fillId="58" borderId="0" applyNumberFormat="0" applyBorder="0" applyAlignment="0" applyProtection="0"/>
    <xf numFmtId="0" fontId="129" fillId="59" borderId="0" applyNumberFormat="0" applyBorder="0" applyAlignment="0" applyProtection="0"/>
    <xf numFmtId="0" fontId="129" fillId="53" borderId="0" applyNumberFormat="0" applyBorder="0" applyAlignment="0" applyProtection="0"/>
    <xf numFmtId="0" fontId="129" fillId="54" borderId="0" applyNumberFormat="0" applyBorder="0" applyAlignment="0" applyProtection="0"/>
    <xf numFmtId="0" fontId="129" fillId="56" borderId="0" applyNumberFormat="0" applyBorder="0" applyAlignment="0" applyProtection="0"/>
    <xf numFmtId="0" fontId="130" fillId="41" borderId="0" applyNumberFormat="0" applyBorder="0" applyAlignment="0" applyProtection="0"/>
    <xf numFmtId="0" fontId="134" fillId="44" borderId="0" applyNumberFormat="0" applyBorder="0" applyAlignment="0" applyProtection="0"/>
    <xf numFmtId="0" fontId="134" fillId="44" borderId="0" applyNumberFormat="0" applyBorder="0" applyAlignment="0" applyProtection="0"/>
    <xf numFmtId="0" fontId="131" fillId="60" borderId="92" applyNumberFormat="0" applyAlignment="0" applyProtection="0"/>
    <xf numFmtId="0" fontId="142" fillId="61" borderId="92" applyNumberFormat="0" applyAlignment="0" applyProtection="0"/>
    <xf numFmtId="0" fontId="142" fillId="61" borderId="92" applyNumberFormat="0" applyAlignment="0" applyProtection="0"/>
    <xf numFmtId="0" fontId="132" fillId="62" borderId="93" applyNumberFormat="0" applyAlignment="0" applyProtection="0"/>
    <xf numFmtId="0" fontId="132" fillId="62" borderId="93" applyNumberFormat="0" applyAlignment="0" applyProtection="0"/>
    <xf numFmtId="0" fontId="126" fillId="0" borderId="95" applyNumberFormat="0" applyFill="0" applyAlignment="0" applyProtection="0"/>
    <xf numFmtId="0" fontId="126" fillId="0" borderId="95" applyNumberFormat="0" applyFill="0" applyAlignment="0" applyProtection="0"/>
    <xf numFmtId="0" fontId="132" fillId="62" borderId="93" applyNumberFormat="0" applyAlignment="0" applyProtection="0"/>
    <xf numFmtId="0" fontId="129" fillId="63" borderId="0" applyNumberFormat="0" applyBorder="0" applyAlignment="0" applyProtection="0"/>
    <xf numFmtId="0" fontId="129" fillId="63" borderId="0" applyNumberFormat="0" applyBorder="0" applyAlignment="0" applyProtection="0"/>
    <xf numFmtId="0" fontId="129" fillId="56" borderId="0" applyNumberFormat="0" applyBorder="0" applyAlignment="0" applyProtection="0"/>
    <xf numFmtId="0" fontId="129" fillId="56" borderId="0" applyNumberFormat="0" applyBorder="0" applyAlignment="0" applyProtection="0"/>
    <xf numFmtId="0" fontId="129" fillId="50" borderId="0" applyNumberFormat="0" applyBorder="0" applyAlignment="0" applyProtection="0"/>
    <xf numFmtId="0" fontId="129" fillId="50" borderId="0" applyNumberFormat="0" applyBorder="0" applyAlignment="0" applyProtection="0"/>
    <xf numFmtId="0" fontId="129" fillId="64" borderId="0" applyNumberFormat="0" applyBorder="0" applyAlignment="0" applyProtection="0"/>
    <xf numFmtId="0" fontId="129" fillId="64" borderId="0" applyNumberFormat="0" applyBorder="0" applyAlignment="0" applyProtection="0"/>
    <xf numFmtId="0" fontId="129" fillId="54" borderId="0" applyNumberFormat="0" applyBorder="0" applyAlignment="0" applyProtection="0"/>
    <xf numFmtId="0" fontId="129" fillId="54" borderId="0" applyNumberFormat="0" applyBorder="0" applyAlignment="0" applyProtection="0"/>
    <xf numFmtId="0" fontId="129" fillId="58" borderId="0" applyNumberFormat="0" applyBorder="0" applyAlignment="0" applyProtection="0"/>
    <xf numFmtId="0" fontId="129" fillId="58" borderId="0" applyNumberFormat="0" applyBorder="0" applyAlignment="0" applyProtection="0"/>
    <xf numFmtId="0" fontId="138" fillId="51" borderId="92" applyNumberFormat="0" applyAlignment="0" applyProtection="0"/>
    <xf numFmtId="0" fontId="138" fillId="51" borderId="92" applyNumberFormat="0" applyAlignment="0" applyProtection="0"/>
    <xf numFmtId="0" fontId="133" fillId="0" borderId="0" applyNumberFormat="0" applyFill="0" applyBorder="0" applyAlignment="0" applyProtection="0"/>
    <xf numFmtId="0" fontId="134" fillId="42" borderId="0" applyNumberFormat="0" applyBorder="0" applyAlignment="0" applyProtection="0"/>
    <xf numFmtId="0" fontId="135" fillId="0" borderId="96" applyNumberFormat="0" applyFill="0" applyAlignment="0" applyProtection="0"/>
    <xf numFmtId="0" fontId="136" fillId="0" borderId="97" applyNumberFormat="0" applyFill="0" applyAlignment="0" applyProtection="0"/>
    <xf numFmtId="0" fontId="137" fillId="0" borderId="98" applyNumberFormat="0" applyFill="0" applyAlignment="0" applyProtection="0"/>
    <xf numFmtId="0" fontId="137" fillId="0" borderId="0" applyNumberFormat="0" applyFill="0" applyBorder="0" applyAlignment="0" applyProtection="0"/>
    <xf numFmtId="0" fontId="122" fillId="0" borderId="0" applyNumberFormat="0" applyFill="0" applyBorder="0" applyAlignment="0" applyProtection="0">
      <alignment vertical="top"/>
      <protection locked="0"/>
    </xf>
    <xf numFmtId="0" fontId="130" fillId="43" borderId="0" applyNumberFormat="0" applyBorder="0" applyAlignment="0" applyProtection="0"/>
    <xf numFmtId="0" fontId="130" fillId="43" borderId="0" applyNumberFormat="0" applyBorder="0" applyAlignment="0" applyProtection="0"/>
    <xf numFmtId="0" fontId="138" fillId="45" borderId="92" applyNumberFormat="0" applyAlignment="0" applyProtection="0"/>
    <xf numFmtId="0" fontId="139" fillId="0" borderId="94" applyNumberFormat="0" applyFill="0" applyAlignment="0" applyProtection="0"/>
    <xf numFmtId="0" fontId="143" fillId="51" borderId="0" applyNumberFormat="0" applyBorder="0" applyAlignment="0" applyProtection="0"/>
    <xf numFmtId="0" fontId="143" fillId="51" borderId="0" applyNumberFormat="0" applyBorder="0" applyAlignment="0" applyProtection="0"/>
    <xf numFmtId="0" fontId="140" fillId="51" borderId="0" applyNumberFormat="0" applyBorder="0" applyAlignment="0" applyProtection="0"/>
    <xf numFmtId="0" fontId="124" fillId="0" borderId="0"/>
    <xf numFmtId="0" fontId="119" fillId="0" borderId="0"/>
    <xf numFmtId="0" fontId="119" fillId="0" borderId="0"/>
    <xf numFmtId="0" fontId="127" fillId="0" borderId="0"/>
    <xf numFmtId="0" fontId="2" fillId="0" borderId="0"/>
    <xf numFmtId="0" fontId="2" fillId="0" borderId="0"/>
    <xf numFmtId="0" fontId="119" fillId="0" borderId="0"/>
    <xf numFmtId="0" fontId="119" fillId="48" borderId="99" applyNumberFormat="0" applyFont="0" applyAlignment="0" applyProtection="0"/>
    <xf numFmtId="0" fontId="119" fillId="48" borderId="99" applyNumberFormat="0" applyFont="0" applyAlignment="0" applyProtection="0"/>
    <xf numFmtId="0" fontId="127" fillId="48" borderId="99" applyNumberFormat="0" applyFont="0" applyAlignment="0" applyProtection="0"/>
    <xf numFmtId="0" fontId="141" fillId="60" borderId="100" applyNumberFormat="0" applyAlignment="0" applyProtection="0"/>
    <xf numFmtId="9" fontId="119" fillId="0" borderId="0" applyFont="0" applyFill="0" applyBorder="0" applyAlignment="0" applyProtection="0"/>
    <xf numFmtId="9" fontId="119" fillId="0" borderId="0" applyFont="0" applyFill="0" applyBorder="0" applyAlignment="0" applyProtection="0"/>
    <xf numFmtId="0" fontId="141" fillId="61" borderId="100" applyNumberFormat="0" applyAlignment="0" applyProtection="0"/>
    <xf numFmtId="0" fontId="141" fillId="61" borderId="100" applyNumberFormat="0" applyAlignment="0" applyProtection="0"/>
    <xf numFmtId="43" fontId="119" fillId="0" borderId="0" applyFont="0" applyFill="0" applyBorder="0" applyAlignment="0" applyProtection="0"/>
    <xf numFmtId="43" fontId="119" fillId="0" borderId="0" applyFont="0" applyFill="0" applyBorder="0" applyAlignment="0" applyProtection="0"/>
    <xf numFmtId="0" fontId="126" fillId="0" borderId="0" applyNumberFormat="0" applyFill="0" applyBorder="0" applyAlignment="0" applyProtection="0"/>
    <xf numFmtId="0" fontId="126" fillId="0" borderId="0" applyNumberFormat="0" applyFill="0" applyBorder="0" applyAlignment="0" applyProtection="0"/>
    <xf numFmtId="0" fontId="133" fillId="0" borderId="0" applyNumberFormat="0" applyFill="0" applyBorder="0" applyAlignment="0" applyProtection="0"/>
    <xf numFmtId="0" fontId="133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145" fillId="0" borderId="101" applyNumberFormat="0" applyFill="0" applyAlignment="0" applyProtection="0"/>
    <xf numFmtId="0" fontId="145" fillId="0" borderId="101" applyNumberFormat="0" applyFill="0" applyAlignment="0" applyProtection="0"/>
    <xf numFmtId="0" fontId="146" fillId="0" borderId="102" applyNumberFormat="0" applyFill="0" applyAlignment="0" applyProtection="0"/>
    <xf numFmtId="0" fontId="146" fillId="0" borderId="102" applyNumberFormat="0" applyFill="0" applyAlignment="0" applyProtection="0"/>
    <xf numFmtId="0" fontId="147" fillId="0" borderId="103" applyNumberFormat="0" applyFill="0" applyAlignment="0" applyProtection="0"/>
    <xf numFmtId="0" fontId="147" fillId="0" borderId="103" applyNumberFormat="0" applyFill="0" applyAlignment="0" applyProtection="0"/>
    <xf numFmtId="0" fontId="147" fillId="0" borderId="0" applyNumberFormat="0" applyFill="0" applyBorder="0" applyAlignment="0" applyProtection="0"/>
    <xf numFmtId="0" fontId="147" fillId="0" borderId="0" applyNumberFormat="0" applyFill="0" applyBorder="0" applyAlignment="0" applyProtection="0"/>
    <xf numFmtId="0" fontId="144" fillId="0" borderId="0" applyNumberFormat="0" applyFill="0" applyBorder="0" applyAlignment="0" applyProtection="0"/>
    <xf numFmtId="0" fontId="144" fillId="0" borderId="0" applyNumberFormat="0" applyFill="0" applyBorder="0" applyAlignment="0" applyProtection="0"/>
    <xf numFmtId="0" fontId="128" fillId="0" borderId="104" applyNumberFormat="0" applyFill="0" applyAlignment="0" applyProtection="0"/>
    <xf numFmtId="0" fontId="128" fillId="0" borderId="104" applyNumberFormat="0" applyFill="0" applyAlignment="0" applyProtection="0"/>
    <xf numFmtId="43" fontId="119" fillId="0" borderId="0" applyFont="0" applyFill="0" applyBorder="0" applyAlignment="0" applyProtection="0"/>
    <xf numFmtId="183" fontId="119" fillId="0" borderId="0" applyFont="0" applyFill="0" applyBorder="0" applyAlignment="0" applyProtection="0"/>
    <xf numFmtId="182" fontId="119" fillId="0" borderId="0" applyFont="0" applyFill="0" applyBorder="0" applyAlignment="0" applyProtection="0"/>
    <xf numFmtId="0" fontId="126" fillId="0" borderId="0" applyNumberFormat="0" applyFill="0" applyBorder="0" applyAlignment="0" applyProtection="0"/>
    <xf numFmtId="0" fontId="127" fillId="66" borderId="0" applyNumberFormat="0" applyBorder="0" applyAlignment="0" applyProtection="0"/>
    <xf numFmtId="0" fontId="127" fillId="67" borderId="0" applyNumberFormat="0" applyBorder="0" applyAlignment="0" applyProtection="0"/>
    <xf numFmtId="0" fontId="127" fillId="68" borderId="0" applyNumberFormat="0" applyBorder="0" applyAlignment="0" applyProtection="0"/>
    <xf numFmtId="0" fontId="127" fillId="69" borderId="0" applyNumberFormat="0" applyBorder="0" applyAlignment="0" applyProtection="0"/>
    <xf numFmtId="0" fontId="127" fillId="68" borderId="0" applyNumberFormat="0" applyBorder="0" applyAlignment="0" applyProtection="0"/>
    <xf numFmtId="0" fontId="127" fillId="69" borderId="0" applyNumberFormat="0" applyBorder="0" applyAlignment="0" applyProtection="0"/>
    <xf numFmtId="0" fontId="127" fillId="66" borderId="0" applyNumberFormat="0" applyBorder="0" applyAlignment="0" applyProtection="0"/>
    <xf numFmtId="0" fontId="127" fillId="67" borderId="0" applyNumberFormat="0" applyBorder="0" applyAlignment="0" applyProtection="0"/>
    <xf numFmtId="0" fontId="127" fillId="68" borderId="0" applyNumberFormat="0" applyBorder="0" applyAlignment="0" applyProtection="0"/>
    <xf numFmtId="0" fontId="127" fillId="70" borderId="0" applyNumberFormat="0" applyBorder="0" applyAlignment="0" applyProtection="0"/>
    <xf numFmtId="0" fontId="127" fillId="71" borderId="0" applyNumberFormat="0" applyBorder="0" applyAlignment="0" applyProtection="0"/>
    <xf numFmtId="0" fontId="127" fillId="70" borderId="0" applyNumberFormat="0" applyBorder="0" applyAlignment="0" applyProtection="0"/>
    <xf numFmtId="0" fontId="129" fillId="71" borderId="0" applyNumberFormat="0" applyBorder="0" applyAlignment="0" applyProtection="0"/>
    <xf numFmtId="0" fontId="129" fillId="67" borderId="0" applyNumberFormat="0" applyBorder="0" applyAlignment="0" applyProtection="0"/>
    <xf numFmtId="0" fontId="129" fillId="72" borderId="0" applyNumberFormat="0" applyBorder="0" applyAlignment="0" applyProtection="0"/>
    <xf numFmtId="0" fontId="129" fillId="70" borderId="0" applyNumberFormat="0" applyBorder="0" applyAlignment="0" applyProtection="0"/>
    <xf numFmtId="0" fontId="129" fillId="73" borderId="0" applyNumberFormat="0" applyBorder="0" applyAlignment="0" applyProtection="0"/>
    <xf numFmtId="0" fontId="129" fillId="74" borderId="0" applyNumberFormat="0" applyBorder="0" applyAlignment="0" applyProtection="0"/>
    <xf numFmtId="0" fontId="134" fillId="66" borderId="0" applyNumberFormat="0" applyBorder="0" applyAlignment="0" applyProtection="0"/>
    <xf numFmtId="0" fontId="131" fillId="75" borderId="92" applyNumberFormat="0" applyAlignment="0" applyProtection="0"/>
    <xf numFmtId="0" fontId="132" fillId="76" borderId="93" applyNumberFormat="0" applyAlignment="0" applyProtection="0"/>
    <xf numFmtId="0" fontId="139" fillId="0" borderId="94" applyNumberFormat="0" applyFill="0" applyAlignment="0" applyProtection="0"/>
    <xf numFmtId="0" fontId="129" fillId="73" borderId="0" applyNumberFormat="0" applyBorder="0" applyAlignment="0" applyProtection="0"/>
    <xf numFmtId="0" fontId="129" fillId="77" borderId="0" applyNumberFormat="0" applyBorder="0" applyAlignment="0" applyProtection="0"/>
    <xf numFmtId="0" fontId="129" fillId="76" borderId="0" applyNumberFormat="0" applyBorder="0" applyAlignment="0" applyProtection="0"/>
    <xf numFmtId="0" fontId="129" fillId="78" borderId="0" applyNumberFormat="0" applyBorder="0" applyAlignment="0" applyProtection="0"/>
    <xf numFmtId="0" fontId="129" fillId="79" borderId="0" applyNumberFormat="0" applyBorder="0" applyAlignment="0" applyProtection="0"/>
    <xf numFmtId="0" fontId="129" fillId="74" borderId="0" applyNumberFormat="0" applyBorder="0" applyAlignment="0" applyProtection="0"/>
    <xf numFmtId="0" fontId="138" fillId="67" borderId="92" applyNumberFormat="0" applyAlignment="0" applyProtection="0"/>
    <xf numFmtId="0" fontId="130" fillId="80" borderId="0" applyNumberFormat="0" applyBorder="0" applyAlignment="0" applyProtection="0"/>
    <xf numFmtId="164" fontId="119" fillId="0" borderId="0" applyFill="0" applyBorder="0" applyAlignment="0" applyProtection="0"/>
    <xf numFmtId="0" fontId="140" fillId="70" borderId="0" applyNumberFormat="0" applyBorder="0" applyAlignment="0" applyProtection="0"/>
    <xf numFmtId="0" fontId="127" fillId="0" borderId="0"/>
    <xf numFmtId="0" fontId="119" fillId="69" borderId="105" applyNumberFormat="0" applyAlignment="0" applyProtection="0"/>
    <xf numFmtId="9" fontId="119" fillId="0" borderId="0" applyFill="0" applyBorder="0" applyAlignment="0" applyProtection="0"/>
    <xf numFmtId="9" fontId="119" fillId="0" borderId="0" applyFill="0" applyBorder="0" applyAlignment="0" applyProtection="0"/>
    <xf numFmtId="0" fontId="141" fillId="75" borderId="100" applyNumberFormat="0" applyAlignment="0" applyProtection="0"/>
    <xf numFmtId="0" fontId="148" fillId="0" borderId="106" applyNumberFormat="0" applyFill="0" applyAlignment="0" applyProtection="0"/>
    <xf numFmtId="0" fontId="149" fillId="0" borderId="107" applyNumberFormat="0" applyFill="0" applyAlignment="0" applyProtection="0"/>
    <xf numFmtId="0" fontId="150" fillId="0" borderId="108" applyNumberFormat="0" applyFill="0" applyAlignment="0" applyProtection="0"/>
    <xf numFmtId="0" fontId="150" fillId="0" borderId="0" applyNumberFormat="0" applyFill="0" applyBorder="0" applyAlignment="0" applyProtection="0"/>
    <xf numFmtId="0" fontId="151" fillId="0" borderId="0" applyNumberFormat="0" applyFill="0" applyBorder="0" applyAlignment="0" applyProtection="0"/>
    <xf numFmtId="0" fontId="128" fillId="0" borderId="109" applyNumberFormat="0" applyFill="0" applyAlignment="0" applyProtection="0"/>
    <xf numFmtId="166" fontId="119" fillId="0" borderId="0" applyFill="0" applyBorder="0" applyAlignment="0" applyProtection="0"/>
    <xf numFmtId="168" fontId="119" fillId="0" borderId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19" fillId="0" borderId="0"/>
    <xf numFmtId="0" fontId="119" fillId="0" borderId="0"/>
    <xf numFmtId="0" fontId="119" fillId="0" borderId="0"/>
    <xf numFmtId="0" fontId="119" fillId="0" borderId="0"/>
    <xf numFmtId="0" fontId="121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55" fillId="0" borderId="0" applyNumberFormat="0" applyFill="0" applyBorder="0" applyProtection="0">
      <alignment vertical="center"/>
    </xf>
    <xf numFmtId="43" fontId="119" fillId="0" borderId="0" applyFont="0" applyFill="0" applyBorder="0" applyAlignment="0" applyProtection="0"/>
    <xf numFmtId="0" fontId="119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9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31" fillId="60" borderId="113" applyNumberFormat="0" applyAlignment="0" applyProtection="0"/>
    <xf numFmtId="0" fontId="142" fillId="61" borderId="113" applyNumberFormat="0" applyAlignment="0" applyProtection="0"/>
    <xf numFmtId="0" fontId="142" fillId="61" borderId="113" applyNumberFormat="0" applyAlignment="0" applyProtection="0"/>
    <xf numFmtId="0" fontId="138" fillId="51" borderId="113" applyNumberFormat="0" applyAlignment="0" applyProtection="0"/>
    <xf numFmtId="0" fontId="138" fillId="51" borderId="113" applyNumberFormat="0" applyAlignment="0" applyProtection="0"/>
    <xf numFmtId="0" fontId="137" fillId="0" borderId="114" applyNumberFormat="0" applyFill="0" applyAlignment="0" applyProtection="0"/>
    <xf numFmtId="0" fontId="138" fillId="45" borderId="113" applyNumberFormat="0" applyAlignment="0" applyProtection="0"/>
    <xf numFmtId="0" fontId="119" fillId="48" borderId="115" applyNumberFormat="0" applyFont="0" applyAlignment="0" applyProtection="0"/>
    <xf numFmtId="0" fontId="119" fillId="48" borderId="115" applyNumberFormat="0" applyFont="0" applyAlignment="0" applyProtection="0"/>
    <xf numFmtId="0" fontId="127" fillId="48" borderId="115" applyNumberFormat="0" applyFont="0" applyAlignment="0" applyProtection="0"/>
    <xf numFmtId="0" fontId="141" fillId="60" borderId="116" applyNumberFormat="0" applyAlignment="0" applyProtection="0"/>
    <xf numFmtId="0" fontId="141" fillId="61" borderId="116" applyNumberFormat="0" applyAlignment="0" applyProtection="0"/>
    <xf numFmtId="0" fontId="141" fillId="61" borderId="116" applyNumberFormat="0" applyAlignment="0" applyProtection="0"/>
    <xf numFmtId="0" fontId="147" fillId="0" borderId="117" applyNumberFormat="0" applyFill="0" applyAlignment="0" applyProtection="0"/>
    <xf numFmtId="0" fontId="147" fillId="0" borderId="117" applyNumberFormat="0" applyFill="0" applyAlignment="0" applyProtection="0"/>
    <xf numFmtId="0" fontId="128" fillId="0" borderId="118" applyNumberFormat="0" applyFill="0" applyAlignment="0" applyProtection="0"/>
    <xf numFmtId="0" fontId="128" fillId="0" borderId="118" applyNumberFormat="0" applyFill="0" applyAlignment="0" applyProtection="0"/>
    <xf numFmtId="0" fontId="131" fillId="75" borderId="113" applyNumberFormat="0" applyAlignment="0" applyProtection="0"/>
    <xf numFmtId="0" fontId="138" fillId="67" borderId="113" applyNumberFormat="0" applyAlignment="0" applyProtection="0"/>
    <xf numFmtId="0" fontId="119" fillId="69" borderId="119" applyNumberFormat="0" applyAlignment="0" applyProtection="0"/>
    <xf numFmtId="0" fontId="141" fillId="75" borderId="116" applyNumberFormat="0" applyAlignment="0" applyProtection="0"/>
    <xf numFmtId="0" fontId="150" fillId="0" borderId="120" applyNumberFormat="0" applyFill="0" applyAlignment="0" applyProtection="0"/>
    <xf numFmtId="0" fontId="128" fillId="0" borderId="121" applyNumberFormat="0" applyFill="0" applyAlignment="0" applyProtection="0"/>
    <xf numFmtId="0" fontId="1" fillId="81" borderId="0" applyNumberFormat="0" applyBorder="0" applyAlignment="0" applyProtection="0"/>
    <xf numFmtId="44" fontId="121" fillId="0" borderId="0" applyFont="0" applyFill="0" applyBorder="0" applyAlignment="0" applyProtection="0"/>
    <xf numFmtId="9" fontId="121" fillId="0" borderId="0" applyFont="0" applyFill="0" applyBorder="0" applyAlignment="0" applyProtection="0"/>
    <xf numFmtId="0" fontId="1" fillId="0" borderId="0"/>
    <xf numFmtId="0" fontId="1" fillId="0" borderId="0"/>
    <xf numFmtId="0" fontId="121" fillId="0" borderId="0"/>
    <xf numFmtId="0" fontId="119" fillId="0" borderId="0"/>
    <xf numFmtId="0" fontId="1" fillId="0" borderId="0"/>
  </cellStyleXfs>
  <cellXfs count="714">
    <xf numFmtId="0" fontId="0" fillId="0" borderId="0" xfId="0"/>
    <xf numFmtId="0" fontId="37" fillId="0" borderId="0" xfId="157" applyFont="1" applyAlignment="1">
      <alignment vertical="center"/>
    </xf>
    <xf numFmtId="0" fontId="37" fillId="25" borderId="0" xfId="157" applyFont="1" applyFill="1" applyAlignment="1">
      <alignment horizontal="center" vertical="center"/>
    </xf>
    <xf numFmtId="0" fontId="19" fillId="25" borderId="0" xfId="157" applyFill="1"/>
    <xf numFmtId="0" fontId="37" fillId="0" borderId="0" xfId="157" applyFont="1" applyAlignment="1">
      <alignment vertical="top"/>
    </xf>
    <xf numFmtId="0" fontId="37" fillId="25" borderId="0" xfId="157" applyFont="1" applyFill="1" applyAlignment="1">
      <alignment horizontal="center" vertical="top"/>
    </xf>
    <xf numFmtId="0" fontId="19" fillId="25" borderId="21" xfId="157" applyFill="1" applyBorder="1"/>
    <xf numFmtId="0" fontId="38" fillId="0" borderId="22" xfId="157" applyFont="1" applyBorder="1" applyAlignment="1">
      <alignment horizontal="center" vertical="top" wrapText="1"/>
    </xf>
    <xf numFmtId="0" fontId="37" fillId="0" borderId="0" xfId="157" applyFont="1" applyAlignment="1">
      <alignment horizontal="center" vertical="top"/>
    </xf>
    <xf numFmtId="0" fontId="28" fillId="28" borderId="24" xfId="157" applyFont="1" applyFill="1" applyBorder="1" applyAlignment="1">
      <alignment vertical="center"/>
    </xf>
    <xf numFmtId="0" fontId="19" fillId="28" borderId="24" xfId="157" applyFill="1" applyBorder="1" applyAlignment="1">
      <alignment vertical="center"/>
    </xf>
    <xf numFmtId="0" fontId="19" fillId="0" borderId="0" xfId="157"/>
    <xf numFmtId="0" fontId="19" fillId="0" borderId="24" xfId="157" applyBorder="1" applyAlignment="1">
      <alignment vertical="center"/>
    </xf>
    <xf numFmtId="49" fontId="19" fillId="25" borderId="24" xfId="157" applyNumberFormat="1" applyFill="1" applyBorder="1" applyAlignment="1" applyProtection="1">
      <alignment vertical="center"/>
      <protection locked="0"/>
    </xf>
    <xf numFmtId="170" fontId="19" fillId="25" borderId="24" xfId="157" applyNumberFormat="1" applyFill="1" applyBorder="1" applyAlignment="1" applyProtection="1">
      <alignment vertical="center"/>
      <protection locked="0"/>
    </xf>
    <xf numFmtId="2" fontId="19" fillId="25" borderId="24" xfId="157" applyNumberFormat="1" applyFill="1" applyBorder="1" applyAlignment="1" applyProtection="1">
      <alignment vertical="center" wrapText="1"/>
      <protection locked="0"/>
    </xf>
    <xf numFmtId="0" fontId="19" fillId="25" borderId="24" xfId="157" applyFill="1" applyBorder="1" applyAlignment="1" applyProtection="1">
      <alignment vertical="center"/>
      <protection locked="0"/>
    </xf>
    <xf numFmtId="0" fontId="19" fillId="25" borderId="24" xfId="157" applyFill="1" applyBorder="1" applyAlignment="1">
      <alignment vertical="center"/>
    </xf>
    <xf numFmtId="4" fontId="19" fillId="25" borderId="24" xfId="157" applyNumberFormat="1" applyFill="1" applyBorder="1" applyAlignment="1" applyProtection="1">
      <alignment vertical="center"/>
      <protection locked="0"/>
    </xf>
    <xf numFmtId="10" fontId="19" fillId="25" borderId="24" xfId="157" applyNumberFormat="1" applyFill="1" applyBorder="1" applyAlignment="1" applyProtection="1">
      <alignment vertical="center"/>
      <protection locked="0"/>
    </xf>
    <xf numFmtId="0" fontId="19" fillId="0" borderId="23" xfId="157" applyBorder="1" applyAlignment="1">
      <alignment vertical="center"/>
    </xf>
    <xf numFmtId="4" fontId="19" fillId="0" borderId="23" xfId="157" applyNumberFormat="1" applyBorder="1" applyAlignment="1">
      <alignment vertical="center"/>
    </xf>
    <xf numFmtId="4" fontId="19" fillId="28" borderId="24" xfId="157" applyNumberFormat="1" applyFill="1" applyBorder="1" applyAlignment="1">
      <alignment vertical="center"/>
    </xf>
    <xf numFmtId="0" fontId="19" fillId="0" borderId="24" xfId="157" applyBorder="1"/>
    <xf numFmtId="49" fontId="19" fillId="25" borderId="24" xfId="157" applyNumberFormat="1" applyFill="1" applyBorder="1" applyAlignment="1" applyProtection="1">
      <alignment vertical="center" wrapText="1"/>
      <protection locked="0"/>
    </xf>
    <xf numFmtId="0" fontId="0" fillId="13" borderId="24" xfId="0" applyFill="1" applyBorder="1"/>
    <xf numFmtId="0" fontId="19" fillId="13" borderId="24" xfId="157" applyFill="1" applyBorder="1" applyAlignment="1" applyProtection="1">
      <alignment vertical="center"/>
      <protection locked="0"/>
    </xf>
    <xf numFmtId="0" fontId="0" fillId="0" borderId="24" xfId="0" applyBorder="1"/>
    <xf numFmtId="49" fontId="19" fillId="13" borderId="24" xfId="157" applyNumberFormat="1" applyFill="1" applyBorder="1" applyAlignment="1" applyProtection="1">
      <alignment vertical="center"/>
      <protection locked="0"/>
    </xf>
    <xf numFmtId="0" fontId="39" fillId="28" borderId="25" xfId="157" applyFont="1" applyFill="1" applyBorder="1" applyAlignment="1">
      <alignment vertical="center"/>
    </xf>
    <xf numFmtId="0" fontId="19" fillId="28" borderId="26" xfId="157" applyFill="1" applyBorder="1" applyAlignment="1">
      <alignment vertical="center"/>
    </xf>
    <xf numFmtId="0" fontId="39" fillId="0" borderId="23" xfId="157" applyFont="1" applyBorder="1" applyAlignment="1">
      <alignment vertical="center"/>
    </xf>
    <xf numFmtId="0" fontId="19" fillId="25" borderId="24" xfId="157" applyFill="1" applyBorder="1"/>
    <xf numFmtId="0" fontId="39" fillId="13" borderId="24" xfId="157" applyFont="1" applyFill="1" applyBorder="1" applyAlignment="1">
      <alignment vertical="center"/>
    </xf>
    <xf numFmtId="0" fontId="19" fillId="0" borderId="0" xfId="157" applyAlignment="1">
      <alignment vertical="center"/>
    </xf>
    <xf numFmtId="0" fontId="19" fillId="25" borderId="0" xfId="130" applyFill="1"/>
    <xf numFmtId="1" fontId="39" fillId="0" borderId="29" xfId="162" applyNumberFormat="1" applyFont="1" applyBorder="1" applyAlignment="1">
      <alignment vertical="top"/>
    </xf>
    <xf numFmtId="1" fontId="39" fillId="0" borderId="30" xfId="162" applyNumberFormat="1" applyFont="1" applyBorder="1" applyAlignment="1">
      <alignment vertical="top"/>
    </xf>
    <xf numFmtId="0" fontId="39" fillId="0" borderId="30" xfId="162" applyFont="1" applyBorder="1" applyAlignment="1">
      <alignment vertical="top"/>
    </xf>
    <xf numFmtId="0" fontId="39" fillId="0" borderId="31" xfId="162" applyFont="1" applyBorder="1" applyAlignment="1">
      <alignment horizontal="right" vertical="top"/>
    </xf>
    <xf numFmtId="1" fontId="39" fillId="0" borderId="32" xfId="162" applyNumberFormat="1" applyFont="1" applyBorder="1" applyAlignment="1">
      <alignment vertical="top"/>
    </xf>
    <xf numFmtId="1" fontId="39" fillId="0" borderId="34" xfId="162" applyNumberFormat="1" applyFont="1" applyBorder="1" applyAlignment="1">
      <alignment vertical="top"/>
    </xf>
    <xf numFmtId="1" fontId="39" fillId="0" borderId="35" xfId="162" applyNumberFormat="1" applyFont="1" applyBorder="1" applyAlignment="1">
      <alignment vertical="top"/>
    </xf>
    <xf numFmtId="0" fontId="39" fillId="0" borderId="35" xfId="130" applyFont="1" applyBorder="1"/>
    <xf numFmtId="49" fontId="42" fillId="0" borderId="36" xfId="130" applyNumberFormat="1" applyFont="1" applyBorder="1" applyAlignment="1">
      <alignment horizontal="right"/>
    </xf>
    <xf numFmtId="0" fontId="39" fillId="25" borderId="0" xfId="162" applyFont="1" applyFill="1" applyAlignment="1">
      <alignment vertical="top"/>
    </xf>
    <xf numFmtId="0" fontId="25" fillId="25" borderId="0" xfId="130" applyFont="1" applyFill="1" applyAlignment="1">
      <alignment horizontal="left"/>
    </xf>
    <xf numFmtId="0" fontId="0" fillId="25" borderId="0" xfId="0" applyFill="1"/>
    <xf numFmtId="0" fontId="0" fillId="13" borderId="0" xfId="0" applyFill="1"/>
    <xf numFmtId="0" fontId="0" fillId="13" borderId="38" xfId="0" applyFill="1" applyBorder="1" applyAlignment="1">
      <alignment horizontal="left"/>
    </xf>
    <xf numFmtId="0" fontId="0" fillId="13" borderId="38" xfId="0" applyFill="1" applyBorder="1" applyAlignment="1">
      <alignment horizontal="center" wrapText="1"/>
    </xf>
    <xf numFmtId="0" fontId="39" fillId="0" borderId="24" xfId="130" applyFont="1" applyBorder="1" applyAlignment="1">
      <alignment horizontal="center" vertical="center"/>
    </xf>
    <xf numFmtId="0" fontId="43" fillId="0" borderId="24" xfId="130" applyFont="1" applyBorder="1" applyAlignment="1">
      <alignment horizontal="center" vertical="center"/>
    </xf>
    <xf numFmtId="10" fontId="43" fillId="13" borderId="24" xfId="130" applyNumberFormat="1" applyFont="1" applyFill="1" applyBorder="1" applyAlignment="1" applyProtection="1">
      <alignment horizontal="center" vertical="center"/>
      <protection locked="0"/>
    </xf>
    <xf numFmtId="10" fontId="43" fillId="0" borderId="24" xfId="130" applyNumberFormat="1" applyFont="1" applyBorder="1" applyAlignment="1">
      <alignment horizontal="center" vertical="center"/>
    </xf>
    <xf numFmtId="10" fontId="43" fillId="0" borderId="24" xfId="130" applyNumberFormat="1" applyFont="1" applyBorder="1" applyAlignment="1">
      <alignment horizontal="center" vertical="center" wrapText="1"/>
    </xf>
    <xf numFmtId="0" fontId="43" fillId="0" borderId="24" xfId="130" applyFont="1" applyBorder="1" applyAlignment="1">
      <alignment horizontal="center" vertical="center" wrapText="1"/>
    </xf>
    <xf numFmtId="0" fontId="43" fillId="20" borderId="24" xfId="130" applyFont="1" applyFill="1" applyBorder="1" applyAlignment="1">
      <alignment horizontal="center" vertical="center" wrapText="1"/>
    </xf>
    <xf numFmtId="10" fontId="41" fillId="20" borderId="24" xfId="130" applyNumberFormat="1" applyFont="1" applyFill="1" applyBorder="1" applyAlignment="1">
      <alignment horizontal="center" vertical="center"/>
    </xf>
    <xf numFmtId="0" fontId="44" fillId="25" borderId="0" xfId="130" applyFont="1" applyFill="1" applyAlignment="1">
      <alignment horizontal="right" vertical="center"/>
    </xf>
    <xf numFmtId="0" fontId="19" fillId="25" borderId="0" xfId="130" applyFill="1" applyAlignment="1">
      <alignment horizontal="center" vertical="top"/>
    </xf>
    <xf numFmtId="0" fontId="48" fillId="25" borderId="0" xfId="130" applyFont="1" applyFill="1" applyAlignment="1">
      <alignment horizontal="center" vertical="top"/>
    </xf>
    <xf numFmtId="173" fontId="19" fillId="25" borderId="0" xfId="130" applyNumberFormat="1" applyFill="1"/>
    <xf numFmtId="0" fontId="39" fillId="25" borderId="39" xfId="130" applyFont="1" applyFill="1" applyBorder="1" applyAlignment="1">
      <alignment horizontal="left"/>
    </xf>
    <xf numFmtId="0" fontId="19" fillId="25" borderId="39" xfId="130" applyFill="1" applyBorder="1"/>
    <xf numFmtId="0" fontId="43" fillId="25" borderId="0" xfId="130" applyFont="1" applyFill="1"/>
    <xf numFmtId="0" fontId="19" fillId="25" borderId="0" xfId="162" applyFont="1" applyFill="1" applyAlignment="1">
      <alignment horizontal="left" vertical="top"/>
    </xf>
    <xf numFmtId="0" fontId="19" fillId="25" borderId="0" xfId="130" applyFill="1" applyAlignment="1">
      <alignment vertical="top"/>
    </xf>
    <xf numFmtId="171" fontId="19" fillId="25" borderId="0" xfId="130" applyNumberFormat="1" applyFill="1"/>
    <xf numFmtId="0" fontId="19" fillId="25" borderId="0" xfId="130" applyFill="1" applyAlignment="1">
      <alignment horizontal="right"/>
    </xf>
    <xf numFmtId="49" fontId="19" fillId="25" borderId="0" xfId="130" applyNumberFormat="1" applyFill="1" applyAlignment="1">
      <alignment vertical="top"/>
    </xf>
    <xf numFmtId="0" fontId="39" fillId="25" borderId="0" xfId="162" applyFont="1" applyFill="1" applyAlignment="1">
      <alignment horizontal="left" vertical="top"/>
    </xf>
    <xf numFmtId="49" fontId="0" fillId="25" borderId="0" xfId="0" applyNumberFormat="1" applyFill="1"/>
    <xf numFmtId="0" fontId="0" fillId="25" borderId="0" xfId="0" applyFill="1" applyAlignment="1">
      <alignment horizontal="center"/>
    </xf>
    <xf numFmtId="0" fontId="0" fillId="25" borderId="0" xfId="0" applyFill="1" applyAlignment="1">
      <alignment horizontal="center" wrapText="1"/>
    </xf>
    <xf numFmtId="0" fontId="0" fillId="25" borderId="0" xfId="0" applyFill="1" applyAlignment="1">
      <alignment horizontal="right"/>
    </xf>
    <xf numFmtId="0" fontId="0" fillId="25" borderId="0" xfId="0" applyFill="1" applyAlignment="1">
      <alignment horizontal="center" vertical="center"/>
    </xf>
    <xf numFmtId="0" fontId="38" fillId="25" borderId="0" xfId="0" applyFont="1" applyFill="1" applyAlignment="1">
      <alignment horizontal="center" vertical="top" wrapText="1"/>
    </xf>
    <xf numFmtId="0" fontId="37" fillId="25" borderId="0" xfId="0" applyFont="1" applyFill="1" applyAlignment="1">
      <alignment horizontal="center" vertical="top"/>
    </xf>
    <xf numFmtId="0" fontId="25" fillId="25" borderId="29" xfId="163" applyFont="1" applyFill="1" applyBorder="1" applyProtection="1">
      <protection locked="0"/>
    </xf>
    <xf numFmtId="0" fontId="25" fillId="25" borderId="30" xfId="163" applyFont="1" applyFill="1" applyBorder="1" applyAlignment="1" applyProtection="1">
      <alignment horizontal="center"/>
      <protection locked="0"/>
    </xf>
    <xf numFmtId="166" fontId="49" fillId="25" borderId="30" xfId="163" applyNumberFormat="1" applyFont="1" applyFill="1" applyBorder="1" applyAlignment="1" applyProtection="1">
      <alignment horizontal="right" vertical="center"/>
      <protection locked="0"/>
    </xf>
    <xf numFmtId="10" fontId="49" fillId="25" borderId="31" xfId="3" applyNumberFormat="1" applyFont="1" applyFill="1" applyBorder="1" applyAlignment="1" applyProtection="1">
      <alignment horizontal="right" vertical="center"/>
      <protection locked="0"/>
    </xf>
    <xf numFmtId="0" fontId="25" fillId="25" borderId="32" xfId="163" applyFont="1" applyFill="1" applyBorder="1" applyAlignment="1" applyProtection="1">
      <alignment horizontal="left" vertical="center"/>
      <protection locked="0"/>
    </xf>
    <xf numFmtId="49" fontId="19" fillId="25" borderId="35" xfId="0" applyNumberFormat="1" applyFont="1" applyFill="1" applyBorder="1" applyAlignment="1">
      <alignment vertical="center"/>
    </xf>
    <xf numFmtId="0" fontId="19" fillId="25" borderId="35" xfId="0" applyFont="1" applyFill="1" applyBorder="1" applyAlignment="1">
      <alignment vertical="center" wrapText="1"/>
    </xf>
    <xf numFmtId="0" fontId="19" fillId="25" borderId="36" xfId="0" applyFont="1" applyFill="1" applyBorder="1" applyAlignment="1">
      <alignment vertical="center" wrapText="1"/>
    </xf>
    <xf numFmtId="2" fontId="25" fillId="25" borderId="34" xfId="163" applyNumberFormat="1" applyFont="1" applyFill="1" applyBorder="1" applyAlignment="1" applyProtection="1">
      <alignment vertical="center" wrapText="1"/>
      <protection locked="0"/>
    </xf>
    <xf numFmtId="2" fontId="25" fillId="25" borderId="35" xfId="163" applyNumberFormat="1" applyFont="1" applyFill="1" applyBorder="1" applyAlignment="1" applyProtection="1">
      <alignment horizontal="center" vertical="center" wrapText="1"/>
      <protection locked="0"/>
    </xf>
    <xf numFmtId="10" fontId="51" fillId="25" borderId="34" xfId="163" applyNumberFormat="1" applyFont="1" applyFill="1" applyBorder="1" applyAlignment="1" applyProtection="1">
      <alignment horizontal="right" vertical="center" wrapText="1"/>
      <protection locked="0"/>
    </xf>
    <xf numFmtId="166" fontId="52" fillId="25" borderId="37" xfId="163" applyNumberFormat="1" applyFont="1" applyFill="1" applyBorder="1" applyAlignment="1" applyProtection="1">
      <alignment horizontal="right" vertical="center" wrapText="1"/>
      <protection locked="0"/>
    </xf>
    <xf numFmtId="1" fontId="0" fillId="25" borderId="0" xfId="0" applyNumberFormat="1" applyFill="1"/>
    <xf numFmtId="0" fontId="19" fillId="25" borderId="0" xfId="130" applyFill="1" applyAlignment="1">
      <alignment vertical="center"/>
    </xf>
    <xf numFmtId="1" fontId="19" fillId="25" borderId="0" xfId="163" applyNumberFormat="1" applyFill="1" applyAlignment="1" applyProtection="1">
      <alignment horizontal="center" vertical="center"/>
      <protection locked="0"/>
    </xf>
    <xf numFmtId="49" fontId="19" fillId="25" borderId="0" xfId="163" applyNumberFormat="1" applyFill="1" applyAlignment="1" applyProtection="1">
      <alignment horizontal="center" vertical="center"/>
      <protection locked="0"/>
    </xf>
    <xf numFmtId="0" fontId="25" fillId="25" borderId="0" xfId="0" applyFont="1" applyFill="1" applyAlignment="1">
      <alignment horizontal="justify" vertical="center" wrapText="1"/>
    </xf>
    <xf numFmtId="166" fontId="19" fillId="25" borderId="0" xfId="163" applyNumberFormat="1" applyFill="1" applyAlignment="1" applyProtection="1">
      <alignment vertical="center" wrapText="1"/>
      <protection locked="0"/>
    </xf>
    <xf numFmtId="0" fontId="19" fillId="25" borderId="0" xfId="163" applyFill="1" applyAlignment="1" applyProtection="1">
      <alignment horizontal="center" vertical="center" wrapText="1"/>
      <protection locked="0"/>
    </xf>
    <xf numFmtId="0" fontId="43" fillId="25" borderId="0" xfId="0" applyFont="1" applyFill="1" applyAlignment="1">
      <alignment horizontal="right"/>
    </xf>
    <xf numFmtId="166" fontId="19" fillId="25" borderId="0" xfId="176" applyFont="1" applyFill="1" applyBorder="1" applyAlignment="1" applyProtection="1">
      <alignment horizontal="left" vertical="center"/>
    </xf>
    <xf numFmtId="0" fontId="57" fillId="25" borderId="0" xfId="0" applyFont="1" applyFill="1"/>
    <xf numFmtId="0" fontId="19" fillId="25" borderId="0" xfId="163" applyFill="1" applyProtection="1">
      <protection locked="0"/>
    </xf>
    <xf numFmtId="0" fontId="0" fillId="0" borderId="0" xfId="0" applyAlignment="1">
      <alignment horizontal="center"/>
    </xf>
    <xf numFmtId="0" fontId="42" fillId="25" borderId="42" xfId="163" applyFont="1" applyFill="1" applyBorder="1" applyAlignment="1" applyProtection="1">
      <alignment horizontal="center" vertical="center" wrapText="1"/>
      <protection locked="0"/>
    </xf>
    <xf numFmtId="1" fontId="49" fillId="25" borderId="29" xfId="163" applyNumberFormat="1" applyFont="1" applyFill="1" applyBorder="1" applyProtection="1">
      <protection locked="0"/>
    </xf>
    <xf numFmtId="1" fontId="25" fillId="25" borderId="30" xfId="163" applyNumberFormat="1" applyFont="1" applyFill="1" applyBorder="1" applyAlignment="1" applyProtection="1">
      <alignment horizontal="left" vertical="center"/>
      <protection locked="0"/>
    </xf>
    <xf numFmtId="1" fontId="25" fillId="25" borderId="30" xfId="163" applyNumberFormat="1" applyFont="1" applyFill="1" applyBorder="1" applyAlignment="1" applyProtection="1">
      <alignment horizontal="right"/>
      <protection locked="0"/>
    </xf>
    <xf numFmtId="1" fontId="59" fillId="25" borderId="31" xfId="163" applyNumberFormat="1" applyFont="1" applyFill="1" applyBorder="1" applyProtection="1">
      <protection locked="0"/>
    </xf>
    <xf numFmtId="1" fontId="49" fillId="25" borderId="32" xfId="163" applyNumberFormat="1" applyFont="1" applyFill="1" applyBorder="1" applyProtection="1">
      <protection locked="0"/>
    </xf>
    <xf numFmtId="1" fontId="25" fillId="25" borderId="0" xfId="163" applyNumberFormat="1" applyFont="1" applyFill="1" applyAlignment="1" applyProtection="1">
      <alignment vertical="center"/>
      <protection locked="0"/>
    </xf>
    <xf numFmtId="1" fontId="25" fillId="25" borderId="0" xfId="163" applyNumberFormat="1" applyFont="1" applyFill="1" applyAlignment="1" applyProtection="1">
      <alignment horizontal="right"/>
      <protection locked="0"/>
    </xf>
    <xf numFmtId="1" fontId="59" fillId="25" borderId="33" xfId="163" applyNumberFormat="1" applyFont="1" applyFill="1" applyBorder="1" applyProtection="1">
      <protection locked="0"/>
    </xf>
    <xf numFmtId="1" fontId="49" fillId="25" borderId="0" xfId="163" applyNumberFormat="1" applyFont="1" applyFill="1" applyAlignment="1" applyProtection="1">
      <alignment horizontal="left" vertical="center"/>
      <protection locked="0"/>
    </xf>
    <xf numFmtId="2" fontId="25" fillId="25" borderId="35" xfId="163" applyNumberFormat="1" applyFont="1" applyFill="1" applyBorder="1" applyAlignment="1" applyProtection="1">
      <alignment horizontal="right" vertical="center"/>
      <protection locked="0"/>
    </xf>
    <xf numFmtId="1" fontId="59" fillId="25" borderId="36" xfId="163" applyNumberFormat="1" applyFont="1" applyFill="1" applyBorder="1" applyProtection="1">
      <protection locked="0"/>
    </xf>
    <xf numFmtId="1" fontId="49" fillId="25" borderId="30" xfId="163" applyNumberFormat="1" applyFont="1" applyFill="1" applyBorder="1" applyProtection="1">
      <protection locked="0"/>
    </xf>
    <xf numFmtId="0" fontId="60" fillId="25" borderId="30" xfId="163" applyFont="1" applyFill="1" applyBorder="1" applyAlignment="1" applyProtection="1">
      <alignment wrapText="1"/>
      <protection locked="0"/>
    </xf>
    <xf numFmtId="0" fontId="39" fillId="25" borderId="30" xfId="0" applyFont="1" applyFill="1" applyBorder="1" applyAlignment="1">
      <alignment horizontal="center"/>
    </xf>
    <xf numFmtId="2" fontId="25" fillId="25" borderId="30" xfId="163" applyNumberFormat="1" applyFont="1" applyFill="1" applyBorder="1" applyAlignment="1" applyProtection="1">
      <alignment vertical="center" wrapText="1"/>
      <protection locked="0"/>
    </xf>
    <xf numFmtId="0" fontId="0" fillId="25" borderId="30" xfId="0" applyFill="1" applyBorder="1"/>
    <xf numFmtId="0" fontId="61" fillId="25" borderId="0" xfId="0" applyFont="1" applyFill="1" applyAlignment="1">
      <alignment vertical="center"/>
    </xf>
    <xf numFmtId="2" fontId="39" fillId="29" borderId="24" xfId="0" applyNumberFormat="1" applyFont="1" applyFill="1" applyBorder="1" applyAlignment="1">
      <alignment horizontal="center" vertical="center"/>
    </xf>
    <xf numFmtId="0" fontId="39" fillId="29" borderId="24" xfId="0" applyFont="1" applyFill="1" applyBorder="1" applyAlignment="1">
      <alignment vertical="center"/>
    </xf>
    <xf numFmtId="0" fontId="39" fillId="29" borderId="24" xfId="0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62" fillId="29" borderId="24" xfId="0" applyFont="1" applyFill="1" applyBorder="1" applyAlignment="1">
      <alignment horizontal="left" vertical="top" wrapText="1"/>
    </xf>
    <xf numFmtId="0" fontId="62" fillId="29" borderId="24" xfId="0" applyFont="1" applyFill="1" applyBorder="1" applyAlignment="1">
      <alignment horizontal="center" vertical="top" wrapText="1"/>
    </xf>
    <xf numFmtId="0" fontId="62" fillId="29" borderId="24" xfId="0" applyFont="1" applyFill="1" applyBorder="1" applyAlignment="1">
      <alignment horizontal="right" vertical="top" wrapText="1"/>
    </xf>
    <xf numFmtId="2" fontId="19" fillId="25" borderId="0" xfId="0" applyNumberFormat="1" applyFont="1" applyFill="1" applyAlignment="1">
      <alignment horizontal="center"/>
    </xf>
    <xf numFmtId="0" fontId="19" fillId="25" borderId="0" xfId="0" applyFont="1" applyFill="1"/>
    <xf numFmtId="0" fontId="19" fillId="25" borderId="0" xfId="0" applyFont="1" applyFill="1" applyAlignment="1">
      <alignment horizontal="center"/>
    </xf>
    <xf numFmtId="2" fontId="39" fillId="25" borderId="0" xfId="0" applyNumberFormat="1" applyFont="1" applyFill="1" applyAlignment="1">
      <alignment horizontal="center"/>
    </xf>
    <xf numFmtId="2" fontId="57" fillId="25" borderId="0" xfId="0" applyNumberFormat="1" applyFont="1" applyFill="1" applyAlignment="1">
      <alignment horizontal="center"/>
    </xf>
    <xf numFmtId="0" fontId="64" fillId="0" borderId="0" xfId="0" applyFont="1"/>
    <xf numFmtId="0" fontId="19" fillId="25" borderId="30" xfId="0" applyFont="1" applyFill="1" applyBorder="1" applyAlignment="1">
      <alignment vertical="center" wrapText="1"/>
    </xf>
    <xf numFmtId="0" fontId="25" fillId="25" borderId="29" xfId="163" applyFont="1" applyFill="1" applyBorder="1" applyAlignment="1" applyProtection="1">
      <alignment vertical="center"/>
      <protection locked="0"/>
    </xf>
    <xf numFmtId="0" fontId="25" fillId="25" borderId="32" xfId="163" applyFont="1" applyFill="1" applyBorder="1" applyAlignment="1" applyProtection="1">
      <alignment vertical="center"/>
      <protection locked="0"/>
    </xf>
    <xf numFmtId="0" fontId="19" fillId="25" borderId="35" xfId="0" applyFont="1" applyFill="1" applyBorder="1" applyAlignment="1">
      <alignment horizontal="left" vertical="center" wrapText="1"/>
    </xf>
    <xf numFmtId="0" fontId="68" fillId="0" borderId="0" xfId="0" applyFont="1"/>
    <xf numFmtId="0" fontId="68" fillId="0" borderId="0" xfId="0" applyFont="1" applyAlignment="1">
      <alignment horizontal="center"/>
    </xf>
    <xf numFmtId="0" fontId="69" fillId="0" borderId="0" xfId="0" applyFont="1"/>
    <xf numFmtId="0" fontId="70" fillId="0" borderId="0" xfId="0" applyFont="1"/>
    <xf numFmtId="0" fontId="71" fillId="0" borderId="0" xfId="0" applyFont="1"/>
    <xf numFmtId="0" fontId="73" fillId="0" borderId="19" xfId="0" applyFont="1" applyBorder="1" applyAlignment="1">
      <alignment horizontal="center"/>
    </xf>
    <xf numFmtId="0" fontId="73" fillId="0" borderId="0" xfId="0" applyFont="1" applyAlignment="1">
      <alignment horizontal="center"/>
    </xf>
    <xf numFmtId="175" fontId="75" fillId="0" borderId="0" xfId="0" applyNumberFormat="1" applyFont="1" applyAlignment="1">
      <alignment horizontal="center"/>
    </xf>
    <xf numFmtId="0" fontId="76" fillId="0" borderId="0" xfId="0" applyFont="1"/>
    <xf numFmtId="0" fontId="77" fillId="0" borderId="46" xfId="0" applyFont="1" applyBorder="1"/>
    <xf numFmtId="0" fontId="68" fillId="0" borderId="39" xfId="0" applyFont="1" applyBorder="1"/>
    <xf numFmtId="0" fontId="68" fillId="0" borderId="39" xfId="0" applyFont="1" applyBorder="1" applyAlignment="1">
      <alignment horizontal="center"/>
    </xf>
    <xf numFmtId="0" fontId="68" fillId="0" borderId="47" xfId="0" applyFont="1" applyBorder="1" applyAlignment="1">
      <alignment horizontal="center"/>
    </xf>
    <xf numFmtId="0" fontId="73" fillId="0" borderId="25" xfId="0" applyFont="1" applyBorder="1" applyAlignment="1">
      <alignment horizontal="left"/>
    </xf>
    <xf numFmtId="0" fontId="68" fillId="0" borderId="23" xfId="0" applyFont="1" applyBorder="1"/>
    <xf numFmtId="0" fontId="68" fillId="0" borderId="48" xfId="0" applyFont="1" applyBorder="1"/>
    <xf numFmtId="0" fontId="68" fillId="0" borderId="21" xfId="0" applyFont="1" applyBorder="1"/>
    <xf numFmtId="0" fontId="75" fillId="0" borderId="25" xfId="0" applyFont="1" applyBorder="1"/>
    <xf numFmtId="0" fontId="79" fillId="0" borderId="23" xfId="0" applyFont="1" applyBorder="1"/>
    <xf numFmtId="0" fontId="79" fillId="0" borderId="48" xfId="0" applyFont="1" applyBorder="1"/>
    <xf numFmtId="175" fontId="80" fillId="0" borderId="37" xfId="0" applyNumberFormat="1" applyFont="1" applyBorder="1" applyAlignment="1">
      <alignment horizontal="center"/>
    </xf>
    <xf numFmtId="0" fontId="77" fillId="0" borderId="0" xfId="0" applyFont="1"/>
    <xf numFmtId="0" fontId="75" fillId="0" borderId="21" xfId="0" applyFont="1" applyBorder="1"/>
    <xf numFmtId="0" fontId="79" fillId="0" borderId="38" xfId="0" applyFont="1" applyBorder="1"/>
    <xf numFmtId="0" fontId="79" fillId="0" borderId="0" xfId="0" applyFont="1"/>
    <xf numFmtId="0" fontId="68" fillId="0" borderId="46" xfId="0" applyFont="1" applyBorder="1" applyAlignment="1">
      <alignment horizontal="center"/>
    </xf>
    <xf numFmtId="0" fontId="81" fillId="0" borderId="19" xfId="0" applyFont="1" applyBorder="1" applyAlignment="1">
      <alignment horizontal="center"/>
    </xf>
    <xf numFmtId="0" fontId="75" fillId="0" borderId="47" xfId="0" applyFont="1" applyBorder="1" applyAlignment="1">
      <alignment horizontal="center"/>
    </xf>
    <xf numFmtId="4" fontId="70" fillId="0" borderId="19" xfId="0" applyNumberFormat="1" applyFont="1" applyBorder="1" applyAlignment="1">
      <alignment horizontal="center"/>
    </xf>
    <xf numFmtId="0" fontId="68" fillId="0" borderId="48" xfId="0" applyFont="1" applyBorder="1" applyAlignment="1">
      <alignment horizontal="center"/>
    </xf>
    <xf numFmtId="0" fontId="70" fillId="0" borderId="20" xfId="0" applyFont="1" applyBorder="1" applyAlignment="1">
      <alignment horizontal="center"/>
    </xf>
    <xf numFmtId="0" fontId="70" fillId="0" borderId="49" xfId="0" applyFont="1" applyBorder="1" applyAlignment="1">
      <alignment horizontal="center"/>
    </xf>
    <xf numFmtId="4" fontId="76" fillId="0" borderId="19" xfId="0" applyNumberFormat="1" applyFont="1" applyBorder="1" applyAlignment="1">
      <alignment horizontal="center"/>
    </xf>
    <xf numFmtId="0" fontId="70" fillId="0" borderId="37" xfId="0" applyFont="1" applyBorder="1" applyAlignment="1">
      <alignment horizontal="center"/>
    </xf>
    <xf numFmtId="0" fontId="70" fillId="0" borderId="22" xfId="0" applyFont="1" applyBorder="1" applyAlignment="1">
      <alignment horizontal="center"/>
    </xf>
    <xf numFmtId="0" fontId="84" fillId="0" borderId="26" xfId="0" applyFont="1" applyBorder="1" applyAlignment="1">
      <alignment horizontal="center" vertical="top" wrapText="1"/>
    </xf>
    <xf numFmtId="0" fontId="84" fillId="0" borderId="22" xfId="0" applyFont="1" applyBorder="1" applyAlignment="1">
      <alignment horizontal="center" vertical="top" wrapText="1"/>
    </xf>
    <xf numFmtId="4" fontId="70" fillId="30" borderId="49" xfId="0" applyNumberFormat="1" applyFont="1" applyFill="1" applyBorder="1" applyAlignment="1">
      <alignment horizontal="center"/>
    </xf>
    <xf numFmtId="0" fontId="75" fillId="0" borderId="20" xfId="0" applyFont="1" applyBorder="1" applyAlignment="1">
      <alignment vertical="top"/>
    </xf>
    <xf numFmtId="0" fontId="86" fillId="0" borderId="19" xfId="0" applyFont="1" applyBorder="1" applyAlignment="1">
      <alignment vertical="top" wrapText="1"/>
    </xf>
    <xf numFmtId="0" fontId="70" fillId="0" borderId="50" xfId="0" applyFont="1" applyBorder="1" applyAlignment="1">
      <alignment horizontal="center"/>
    </xf>
    <xf numFmtId="4" fontId="87" fillId="0" borderId="52" xfId="0" applyNumberFormat="1" applyFont="1" applyBorder="1" applyAlignment="1">
      <alignment horizontal="center"/>
    </xf>
    <xf numFmtId="0" fontId="88" fillId="0" borderId="37" xfId="0" applyFont="1" applyBorder="1" applyAlignment="1">
      <alignment horizontal="right" vertical="top"/>
    </xf>
    <xf numFmtId="0" fontId="86" fillId="0" borderId="37" xfId="0" applyFont="1" applyBorder="1" applyAlignment="1">
      <alignment vertical="top"/>
    </xf>
    <xf numFmtId="0" fontId="83" fillId="0" borderId="22" xfId="0" applyFont="1" applyBorder="1" applyAlignment="1">
      <alignment horizontal="center"/>
    </xf>
    <xf numFmtId="0" fontId="86" fillId="0" borderId="19" xfId="0" applyFont="1" applyBorder="1" applyAlignment="1">
      <alignment vertical="top"/>
    </xf>
    <xf numFmtId="0" fontId="76" fillId="0" borderId="19" xfId="0" applyFont="1" applyBorder="1" applyAlignment="1">
      <alignment vertical="top"/>
    </xf>
    <xf numFmtId="4" fontId="70" fillId="0" borderId="52" xfId="0" applyNumberFormat="1" applyFont="1" applyBorder="1" applyAlignment="1">
      <alignment horizontal="center"/>
    </xf>
    <xf numFmtId="0" fontId="68" fillId="0" borderId="37" xfId="0" applyFont="1" applyBorder="1" applyAlignment="1">
      <alignment horizontal="right" vertical="top"/>
    </xf>
    <xf numFmtId="0" fontId="70" fillId="0" borderId="37" xfId="0" applyFont="1" applyBorder="1" applyAlignment="1">
      <alignment vertical="top"/>
    </xf>
    <xf numFmtId="0" fontId="73" fillId="30" borderId="54" xfId="0" applyFont="1" applyFill="1" applyBorder="1" applyAlignment="1">
      <alignment horizontal="left" vertical="center"/>
    </xf>
    <xf numFmtId="0" fontId="70" fillId="30" borderId="55" xfId="0" applyFont="1" applyFill="1" applyBorder="1"/>
    <xf numFmtId="0" fontId="76" fillId="30" borderId="56" xfId="0" applyFont="1" applyFill="1" applyBorder="1" applyAlignment="1">
      <alignment horizontal="center"/>
    </xf>
    <xf numFmtId="4" fontId="70" fillId="30" borderId="38" xfId="0" applyNumberFormat="1" applyFont="1" applyFill="1" applyBorder="1" applyAlignment="1">
      <alignment horizontal="center"/>
    </xf>
    <xf numFmtId="4" fontId="70" fillId="30" borderId="25" xfId="0" applyNumberFormat="1" applyFont="1" applyFill="1" applyBorder="1"/>
    <xf numFmtId="4" fontId="70" fillId="30" borderId="22" xfId="0" applyNumberFormat="1" applyFont="1" applyFill="1" applyBorder="1"/>
    <xf numFmtId="4" fontId="70" fillId="30" borderId="22" xfId="0" applyNumberFormat="1" applyFont="1" applyFill="1" applyBorder="1" applyAlignment="1">
      <alignment horizontal="center"/>
    </xf>
    <xf numFmtId="0" fontId="83" fillId="0" borderId="21" xfId="0" applyFont="1" applyBorder="1" applyAlignment="1">
      <alignment horizontal="left"/>
    </xf>
    <xf numFmtId="0" fontId="76" fillId="0" borderId="38" xfId="0" applyFont="1" applyBorder="1" applyAlignment="1">
      <alignment horizontal="left"/>
    </xf>
    <xf numFmtId="0" fontId="76" fillId="0" borderId="22" xfId="0" applyFont="1" applyBorder="1" applyAlignment="1">
      <alignment horizontal="center"/>
    </xf>
    <xf numFmtId="4" fontId="86" fillId="0" borderId="26" xfId="0" applyNumberFormat="1" applyFont="1" applyBorder="1" applyAlignment="1">
      <alignment horizontal="center"/>
    </xf>
    <xf numFmtId="0" fontId="76" fillId="0" borderId="21" xfId="0" applyFont="1" applyBorder="1" applyAlignment="1">
      <alignment horizontal="left"/>
    </xf>
    <xf numFmtId="0" fontId="86" fillId="0" borderId="38" xfId="0" applyFont="1" applyBorder="1" applyAlignment="1">
      <alignment horizontal="left"/>
    </xf>
    <xf numFmtId="0" fontId="86" fillId="0" borderId="22" xfId="0" applyFont="1" applyBorder="1" applyAlignment="1">
      <alignment horizontal="center"/>
    </xf>
    <xf numFmtId="0" fontId="80" fillId="0" borderId="0" xfId="0" applyFont="1"/>
    <xf numFmtId="0" fontId="88" fillId="0" borderId="0" xfId="0" applyFont="1" applyAlignment="1">
      <alignment horizontal="left"/>
    </xf>
    <xf numFmtId="0" fontId="86" fillId="0" borderId="0" xfId="0" applyFont="1" applyAlignment="1">
      <alignment horizontal="left"/>
    </xf>
    <xf numFmtId="0" fontId="86" fillId="0" borderId="0" xfId="0" applyFont="1" applyAlignment="1">
      <alignment horizontal="center"/>
    </xf>
    <xf numFmtId="4" fontId="83" fillId="0" borderId="0" xfId="0" applyNumberFormat="1" applyFont="1" applyAlignment="1">
      <alignment horizontal="center"/>
    </xf>
    <xf numFmtId="4" fontId="86" fillId="0" borderId="0" xfId="0" applyNumberFormat="1" applyFont="1" applyAlignment="1">
      <alignment horizontal="center"/>
    </xf>
    <xf numFmtId="0" fontId="89" fillId="0" borderId="0" xfId="0" applyFont="1"/>
    <xf numFmtId="0" fontId="70" fillId="0" borderId="0" xfId="0" applyFont="1" applyAlignment="1">
      <alignment horizontal="center"/>
    </xf>
    <xf numFmtId="0" fontId="90" fillId="0" borderId="0" xfId="0" applyFont="1"/>
    <xf numFmtId="0" fontId="91" fillId="0" borderId="0" xfId="0" applyFont="1" applyAlignment="1">
      <alignment horizontal="right"/>
    </xf>
    <xf numFmtId="0" fontId="92" fillId="0" borderId="0" xfId="0" applyFont="1" applyAlignment="1">
      <alignment horizontal="center"/>
    </xf>
    <xf numFmtId="0" fontId="92" fillId="0" borderId="0" xfId="0" applyFont="1"/>
    <xf numFmtId="0" fontId="68" fillId="0" borderId="0" xfId="0" applyFont="1" applyAlignment="1">
      <alignment horizontal="right"/>
    </xf>
    <xf numFmtId="0" fontId="87" fillId="0" borderId="57" xfId="0" applyFont="1" applyBorder="1"/>
    <xf numFmtId="0" fontId="68" fillId="0" borderId="58" xfId="0" applyFont="1" applyBorder="1" applyAlignment="1">
      <alignment horizontal="center"/>
    </xf>
    <xf numFmtId="0" fontId="87" fillId="0" borderId="59" xfId="0" applyFont="1" applyBorder="1"/>
    <xf numFmtId="0" fontId="68" fillId="0" borderId="60" xfId="0" applyFont="1" applyBorder="1" applyAlignment="1">
      <alignment horizontal="center"/>
    </xf>
    <xf numFmtId="0" fontId="70" fillId="0" borderId="59" xfId="0" applyFont="1" applyBorder="1"/>
    <xf numFmtId="0" fontId="87" fillId="0" borderId="61" xfId="0" applyFont="1" applyBorder="1"/>
    <xf numFmtId="0" fontId="68" fillId="0" borderId="62" xfId="0" applyFont="1" applyBorder="1" applyAlignment="1">
      <alignment horizontal="center"/>
    </xf>
    <xf numFmtId="2" fontId="39" fillId="0" borderId="29" xfId="0" applyNumberFormat="1" applyFont="1" applyBorder="1"/>
    <xf numFmtId="2" fontId="25" fillId="0" borderId="30" xfId="0" applyNumberFormat="1" applyFont="1" applyBorder="1"/>
    <xf numFmtId="2" fontId="41" fillId="0" borderId="30" xfId="0" applyNumberFormat="1" applyFont="1" applyBorder="1"/>
    <xf numFmtId="2" fontId="19" fillId="0" borderId="30" xfId="204" applyNumberFormat="1" applyFont="1" applyBorder="1" applyProtection="1"/>
    <xf numFmtId="176" fontId="94" fillId="0" borderId="30" xfId="204" applyNumberFormat="1" applyFont="1" applyBorder="1" applyAlignment="1" applyProtection="1">
      <alignment horizontal="center"/>
    </xf>
    <xf numFmtId="176" fontId="19" fillId="0" borderId="30" xfId="204" applyNumberFormat="1" applyFont="1" applyBorder="1" applyAlignment="1" applyProtection="1">
      <alignment vertical="center"/>
    </xf>
    <xf numFmtId="0" fontId="0" fillId="0" borderId="30" xfId="0" applyBorder="1"/>
    <xf numFmtId="2" fontId="39" fillId="0" borderId="32" xfId="0" applyNumberFormat="1" applyFont="1" applyBorder="1"/>
    <xf numFmtId="176" fontId="19" fillId="0" borderId="0" xfId="204" applyNumberFormat="1" applyFont="1" applyBorder="1" applyAlignment="1" applyProtection="1">
      <alignment horizontal="left"/>
    </xf>
    <xf numFmtId="176" fontId="95" fillId="0" borderId="0" xfId="204" applyNumberFormat="1" applyFont="1" applyBorder="1" applyAlignment="1" applyProtection="1">
      <alignment horizontal="center"/>
    </xf>
    <xf numFmtId="2" fontId="19" fillId="0" borderId="0" xfId="204" applyNumberFormat="1" applyFont="1" applyBorder="1" applyProtection="1"/>
    <xf numFmtId="2" fontId="94" fillId="0" borderId="0" xfId="204" applyNumberFormat="1" applyFont="1" applyBorder="1" applyAlignment="1" applyProtection="1">
      <alignment horizontal="center"/>
    </xf>
    <xf numFmtId="176" fontId="19" fillId="0" borderId="0" xfId="204" applyNumberFormat="1" applyFont="1" applyBorder="1" applyAlignment="1" applyProtection="1">
      <alignment vertical="center"/>
    </xf>
    <xf numFmtId="2" fontId="39" fillId="0" borderId="34" xfId="0" applyNumberFormat="1" applyFont="1" applyBorder="1"/>
    <xf numFmtId="176" fontId="25" fillId="0" borderId="35" xfId="204" applyNumberFormat="1" applyFont="1" applyBorder="1" applyAlignment="1" applyProtection="1">
      <alignment horizontal="left"/>
    </xf>
    <xf numFmtId="176" fontId="95" fillId="0" borderId="35" xfId="204" applyNumberFormat="1" applyFont="1" applyBorder="1" applyAlignment="1" applyProtection="1">
      <alignment horizontal="center"/>
    </xf>
    <xf numFmtId="1" fontId="19" fillId="0" borderId="35" xfId="204" applyNumberFormat="1" applyFont="1" applyBorder="1" applyAlignment="1" applyProtection="1">
      <alignment horizontal="left"/>
    </xf>
    <xf numFmtId="176" fontId="94" fillId="0" borderId="35" xfId="204" applyNumberFormat="1" applyFont="1" applyBorder="1" applyAlignment="1" applyProtection="1">
      <alignment horizontal="center"/>
    </xf>
    <xf numFmtId="176" fontId="19" fillId="0" borderId="35" xfId="204" applyNumberFormat="1" applyFont="1" applyBorder="1" applyAlignment="1" applyProtection="1">
      <alignment vertical="center"/>
    </xf>
    <xf numFmtId="0" fontId="0" fillId="0" borderId="35" xfId="0" applyBorder="1"/>
    <xf numFmtId="2" fontId="49" fillId="0" borderId="0" xfId="0" applyNumberFormat="1" applyFont="1"/>
    <xf numFmtId="2" fontId="39" fillId="0" borderId="0" xfId="0" applyNumberFormat="1" applyFont="1"/>
    <xf numFmtId="0" fontId="96" fillId="0" borderId="0" xfId="225" applyFont="1"/>
    <xf numFmtId="176" fontId="0" fillId="0" borderId="0" xfId="0" applyNumberFormat="1"/>
    <xf numFmtId="2" fontId="0" fillId="0" borderId="39" xfId="0" applyNumberFormat="1" applyBorder="1"/>
    <xf numFmtId="0" fontId="0" fillId="0" borderId="39" xfId="0" applyBorder="1"/>
    <xf numFmtId="2" fontId="0" fillId="0" borderId="0" xfId="0" applyNumberFormat="1"/>
    <xf numFmtId="2" fontId="39" fillId="0" borderId="29" xfId="0" applyNumberFormat="1" applyFont="1" applyBorder="1" applyAlignment="1">
      <alignment horizontal="right"/>
    </xf>
    <xf numFmtId="2" fontId="39" fillId="0" borderId="32" xfId="0" applyNumberFormat="1" applyFont="1" applyBorder="1" applyAlignment="1">
      <alignment horizontal="right"/>
    </xf>
    <xf numFmtId="2" fontId="39" fillId="0" borderId="34" xfId="0" applyNumberFormat="1" applyFont="1" applyBorder="1" applyAlignment="1">
      <alignment horizontal="right"/>
    </xf>
    <xf numFmtId="170" fontId="19" fillId="0" borderId="0" xfId="204" applyNumberFormat="1" applyFont="1" applyBorder="1" applyAlignment="1" applyProtection="1">
      <alignment horizontal="left"/>
    </xf>
    <xf numFmtId="176" fontId="19" fillId="0" borderId="0" xfId="204" applyNumberFormat="1" applyFont="1" applyBorder="1" applyAlignment="1" applyProtection="1">
      <alignment horizontal="center" vertical="center"/>
    </xf>
    <xf numFmtId="17" fontId="19" fillId="0" borderId="0" xfId="0" applyNumberFormat="1" applyFont="1" applyAlignment="1">
      <alignment horizontal="left" wrapText="1"/>
    </xf>
    <xf numFmtId="0" fontId="19" fillId="0" borderId="0" xfId="146" applyAlignment="1">
      <alignment vertical="center"/>
    </xf>
    <xf numFmtId="0" fontId="19" fillId="0" borderId="0" xfId="225"/>
    <xf numFmtId="0" fontId="96" fillId="29" borderId="0" xfId="225" applyFont="1" applyFill="1"/>
    <xf numFmtId="0" fontId="19" fillId="29" borderId="0" xfId="225" applyFill="1"/>
    <xf numFmtId="0" fontId="19" fillId="0" borderId="0" xfId="226" applyAlignment="1">
      <alignment vertical="center"/>
    </xf>
    <xf numFmtId="0" fontId="96" fillId="0" borderId="69" xfId="225" applyFont="1" applyBorder="1"/>
    <xf numFmtId="0" fontId="0" fillId="0" borderId="70" xfId="0" applyBorder="1"/>
    <xf numFmtId="176" fontId="19" fillId="0" borderId="70" xfId="225" applyNumberFormat="1" applyBorder="1"/>
    <xf numFmtId="0" fontId="19" fillId="0" borderId="70" xfId="225" applyBorder="1"/>
    <xf numFmtId="0" fontId="19" fillId="0" borderId="70" xfId="146" applyBorder="1" applyAlignment="1">
      <alignment vertical="center"/>
    </xf>
    <xf numFmtId="0" fontId="19" fillId="0" borderId="71" xfId="225" applyBorder="1"/>
    <xf numFmtId="0" fontId="96" fillId="0" borderId="72" xfId="225" applyFont="1" applyBorder="1"/>
    <xf numFmtId="0" fontId="0" fillId="0" borderId="73" xfId="0" applyBorder="1"/>
    <xf numFmtId="0" fontId="19" fillId="0" borderId="73" xfId="225" applyBorder="1"/>
    <xf numFmtId="0" fontId="19" fillId="0" borderId="73" xfId="146" applyBorder="1" applyAlignment="1">
      <alignment vertical="center"/>
    </xf>
    <xf numFmtId="0" fontId="19" fillId="0" borderId="74" xfId="225" applyBorder="1"/>
    <xf numFmtId="0" fontId="19" fillId="0" borderId="0" xfId="227"/>
    <xf numFmtId="177" fontId="0" fillId="31" borderId="0" xfId="0" applyNumberFormat="1" applyFill="1"/>
    <xf numFmtId="2" fontId="19" fillId="31" borderId="0" xfId="225" applyNumberFormat="1" applyFill="1"/>
    <xf numFmtId="0" fontId="19" fillId="0" borderId="0" xfId="228" applyAlignment="1">
      <alignment vertical="center"/>
    </xf>
    <xf numFmtId="177" fontId="19" fillId="0" borderId="0" xfId="228" applyNumberFormat="1" applyAlignment="1">
      <alignment vertical="center"/>
    </xf>
    <xf numFmtId="0" fontId="19" fillId="0" borderId="0" xfId="226" applyAlignment="1">
      <alignment horizontal="right" vertical="center"/>
    </xf>
    <xf numFmtId="0" fontId="19" fillId="25" borderId="0" xfId="228" applyFill="1" applyAlignment="1">
      <alignment vertical="center"/>
    </xf>
    <xf numFmtId="0" fontId="19" fillId="25" borderId="0" xfId="226" applyFill="1" applyAlignment="1">
      <alignment vertical="center"/>
    </xf>
    <xf numFmtId="0" fontId="19" fillId="25" borderId="0" xfId="226" applyFill="1" applyAlignment="1">
      <alignment horizontal="right" vertical="center"/>
    </xf>
    <xf numFmtId="0" fontId="19" fillId="31" borderId="0" xfId="226" applyFill="1" applyAlignment="1">
      <alignment vertical="center"/>
    </xf>
    <xf numFmtId="166" fontId="19" fillId="31" borderId="0" xfId="204" applyFont="1" applyFill="1" applyBorder="1" applyAlignment="1" applyProtection="1">
      <alignment vertical="center"/>
    </xf>
    <xf numFmtId="166" fontId="19" fillId="0" borderId="0" xfId="204" applyFont="1" applyBorder="1" applyAlignment="1" applyProtection="1">
      <alignment vertical="center"/>
    </xf>
    <xf numFmtId="0" fontId="19" fillId="32" borderId="0" xfId="226" applyFill="1" applyAlignment="1">
      <alignment horizontal="right" vertical="center"/>
    </xf>
    <xf numFmtId="178" fontId="19" fillId="32" borderId="0" xfId="226" applyNumberFormat="1" applyFill="1" applyAlignment="1">
      <alignment vertical="center"/>
    </xf>
    <xf numFmtId="2" fontId="19" fillId="0" borderId="0" xfId="226" applyNumberFormat="1" applyAlignment="1">
      <alignment horizontal="right" vertical="center" indent="1"/>
    </xf>
    <xf numFmtId="0" fontId="96" fillId="14" borderId="0" xfId="225" applyFont="1" applyFill="1" applyAlignment="1">
      <alignment horizontal="center" vertical="center"/>
    </xf>
    <xf numFmtId="0" fontId="96" fillId="14" borderId="0" xfId="225" applyFont="1" applyFill="1" applyAlignment="1">
      <alignment horizontal="right" vertical="center"/>
    </xf>
    <xf numFmtId="2" fontId="19" fillId="20" borderId="0" xfId="225" applyNumberFormat="1" applyFill="1" applyAlignment="1">
      <alignment vertical="center"/>
    </xf>
    <xf numFmtId="0" fontId="19" fillId="20" borderId="0" xfId="225" applyFill="1" applyAlignment="1">
      <alignment vertical="center"/>
    </xf>
    <xf numFmtId="0" fontId="39" fillId="0" borderId="39" xfId="146" applyFont="1" applyBorder="1" applyAlignment="1">
      <alignment vertical="center"/>
    </xf>
    <xf numFmtId="0" fontId="19" fillId="0" borderId="39" xfId="146" applyBorder="1" applyAlignment="1">
      <alignment vertical="center"/>
    </xf>
    <xf numFmtId="2" fontId="39" fillId="0" borderId="0" xfId="146" applyNumberFormat="1" applyFont="1" applyAlignment="1">
      <alignment horizontal="right" vertical="center"/>
    </xf>
    <xf numFmtId="2" fontId="19" fillId="0" borderId="0" xfId="146" applyNumberFormat="1" applyAlignment="1">
      <alignment vertical="center"/>
    </xf>
    <xf numFmtId="0" fontId="39" fillId="0" borderId="0" xfId="146" applyFont="1" applyAlignment="1">
      <alignment horizontal="right" vertical="center"/>
    </xf>
    <xf numFmtId="1" fontId="19" fillId="0" borderId="0" xfId="146" applyNumberFormat="1" applyAlignment="1">
      <alignment horizontal="left" vertical="center"/>
    </xf>
    <xf numFmtId="0" fontId="39" fillId="0" borderId="0" xfId="0" applyFont="1"/>
    <xf numFmtId="0" fontId="0" fillId="25" borderId="46" xfId="0" applyFill="1" applyBorder="1"/>
    <xf numFmtId="0" fontId="0" fillId="25" borderId="48" xfId="0" applyFill="1" applyBorder="1"/>
    <xf numFmtId="0" fontId="0" fillId="25" borderId="75" xfId="0" applyFill="1" applyBorder="1"/>
    <xf numFmtId="0" fontId="37" fillId="0" borderId="76" xfId="0" applyFont="1" applyBorder="1" applyAlignment="1">
      <alignment horizontal="center" vertical="top"/>
    </xf>
    <xf numFmtId="0" fontId="0" fillId="25" borderId="44" xfId="0" applyFill="1" applyBorder="1"/>
    <xf numFmtId="0" fontId="19" fillId="25" borderId="0" xfId="163" applyFill="1" applyAlignment="1" applyProtection="1">
      <alignment horizontal="center" vertical="center"/>
      <protection locked="0"/>
    </xf>
    <xf numFmtId="0" fontId="0" fillId="25" borderId="45" xfId="0" applyFill="1" applyBorder="1"/>
    <xf numFmtId="0" fontId="42" fillId="0" borderId="35" xfId="163" applyFont="1" applyBorder="1" applyAlignment="1" applyProtection="1">
      <alignment horizontal="center" vertical="center" wrapText="1"/>
      <protection locked="0"/>
    </xf>
    <xf numFmtId="1" fontId="49" fillId="0" borderId="29" xfId="163" applyNumberFormat="1" applyFont="1" applyBorder="1" applyProtection="1">
      <protection locked="0"/>
    </xf>
    <xf numFmtId="1" fontId="49" fillId="0" borderId="30" xfId="163" applyNumberFormat="1" applyFont="1" applyBorder="1" applyAlignment="1" applyProtection="1">
      <alignment horizontal="right"/>
      <protection locked="0"/>
    </xf>
    <xf numFmtId="1" fontId="25" fillId="0" borderId="30" xfId="163" applyNumberFormat="1" applyFont="1" applyBorder="1" applyProtection="1">
      <protection locked="0"/>
    </xf>
    <xf numFmtId="0" fontId="0" fillId="0" borderId="31" xfId="0" applyBorder="1"/>
    <xf numFmtId="0" fontId="19" fillId="25" borderId="0" xfId="163" applyFill="1" applyAlignment="1" applyProtection="1">
      <alignment horizontal="left" vertical="center"/>
      <protection locked="0"/>
    </xf>
    <xf numFmtId="1" fontId="49" fillId="0" borderId="32" xfId="163" applyNumberFormat="1" applyFont="1" applyBorder="1" applyProtection="1">
      <protection locked="0"/>
    </xf>
    <xf numFmtId="1" fontId="25" fillId="0" borderId="0" xfId="163" applyNumberFormat="1" applyFont="1" applyProtection="1">
      <protection locked="0"/>
    </xf>
    <xf numFmtId="1" fontId="25" fillId="0" borderId="0" xfId="163" applyNumberFormat="1" applyFont="1" applyAlignment="1" applyProtection="1">
      <alignment horizontal="right"/>
      <protection locked="0"/>
    </xf>
    <xf numFmtId="1" fontId="25" fillId="0" borderId="0" xfId="163" applyNumberFormat="1" applyFont="1" applyAlignment="1" applyProtection="1">
      <alignment horizontal="left" vertical="center"/>
      <protection locked="0"/>
    </xf>
    <xf numFmtId="0" fontId="0" fillId="0" borderId="33" xfId="0" applyBorder="1"/>
    <xf numFmtId="1" fontId="49" fillId="0" borderId="34" xfId="163" applyNumberFormat="1" applyFont="1" applyBorder="1" applyProtection="1">
      <protection locked="0"/>
    </xf>
    <xf numFmtId="1" fontId="25" fillId="0" borderId="35" xfId="163" applyNumberFormat="1" applyFont="1" applyBorder="1" applyProtection="1">
      <protection locked="0"/>
    </xf>
    <xf numFmtId="2" fontId="25" fillId="0" borderId="35" xfId="163" applyNumberFormat="1" applyFont="1" applyBorder="1" applyAlignment="1" applyProtection="1">
      <alignment horizontal="right" vertical="center"/>
      <protection locked="0"/>
    </xf>
    <xf numFmtId="2" fontId="25" fillId="0" borderId="35" xfId="163" applyNumberFormat="1" applyFont="1" applyBorder="1" applyAlignment="1" applyProtection="1">
      <alignment horizontal="left" vertical="center"/>
      <protection locked="0"/>
    </xf>
    <xf numFmtId="0" fontId="0" fillId="0" borderId="36" xfId="0" applyBorder="1"/>
    <xf numFmtId="1" fontId="49" fillId="0" borderId="0" xfId="163" applyNumberFormat="1" applyFont="1" applyProtection="1">
      <protection locked="0"/>
    </xf>
    <xf numFmtId="170" fontId="19" fillId="0" borderId="0" xfId="163" applyNumberFormat="1" applyAlignment="1" applyProtection="1">
      <alignment horizontal="left"/>
      <protection locked="0"/>
    </xf>
    <xf numFmtId="0" fontId="25" fillId="0" borderId="0" xfId="163" applyFont="1" applyAlignment="1" applyProtection="1">
      <alignment horizontal="center" wrapText="1"/>
      <protection locked="0"/>
    </xf>
    <xf numFmtId="0" fontId="39" fillId="0" borderId="0" xfId="0" applyFont="1" applyAlignment="1">
      <alignment horizontal="center"/>
    </xf>
    <xf numFmtId="2" fontId="25" fillId="0" borderId="0" xfId="163" applyNumberFormat="1" applyFont="1" applyAlignment="1" applyProtection="1">
      <alignment vertical="center" wrapText="1"/>
      <protection locked="0"/>
    </xf>
    <xf numFmtId="0" fontId="98" fillId="0" borderId="25" xfId="0" applyFont="1" applyBorder="1" applyAlignment="1">
      <alignment vertical="center"/>
    </xf>
    <xf numFmtId="0" fontId="98" fillId="0" borderId="26" xfId="0" applyFont="1" applyBorder="1" applyAlignment="1">
      <alignment vertical="center"/>
    </xf>
    <xf numFmtId="0" fontId="98" fillId="0" borderId="24" xfId="0" applyFont="1" applyBorder="1" applyAlignment="1">
      <alignment vertical="center" wrapText="1"/>
    </xf>
    <xf numFmtId="0" fontId="98" fillId="0" borderId="24" xfId="0" applyFont="1" applyBorder="1" applyAlignment="1">
      <alignment horizontal="center" vertical="center"/>
    </xf>
    <xf numFmtId="0" fontId="99" fillId="33" borderId="0" xfId="0" applyFont="1" applyFill="1" applyAlignment="1" applyProtection="1">
      <alignment vertical="center" wrapText="1"/>
      <protection locked="0"/>
    </xf>
    <xf numFmtId="2" fontId="99" fillId="33" borderId="37" xfId="0" applyNumberFormat="1" applyFont="1" applyFill="1" applyBorder="1" applyAlignment="1" applyProtection="1">
      <alignment horizontal="center" vertical="center"/>
      <protection locked="0"/>
    </xf>
    <xf numFmtId="17" fontId="99" fillId="33" borderId="24" xfId="0" applyNumberFormat="1" applyFont="1" applyFill="1" applyBorder="1" applyAlignment="1" applyProtection="1">
      <alignment horizontal="center" vertical="center"/>
      <protection locked="0"/>
    </xf>
    <xf numFmtId="0" fontId="99" fillId="33" borderId="24" xfId="0" applyFont="1" applyFill="1" applyBorder="1" applyAlignment="1" applyProtection="1">
      <alignment horizontal="center" vertical="center"/>
      <protection locked="0"/>
    </xf>
    <xf numFmtId="0" fontId="100" fillId="0" borderId="19" xfId="0" applyFont="1" applyBorder="1" applyAlignment="1">
      <alignment vertical="center"/>
    </xf>
    <xf numFmtId="0" fontId="100" fillId="0" borderId="24" xfId="0" applyFont="1" applyBorder="1" applyAlignment="1">
      <alignment vertical="center"/>
    </xf>
    <xf numFmtId="0" fontId="100" fillId="0" borderId="24" xfId="0" applyFont="1" applyBorder="1" applyAlignment="1">
      <alignment horizontal="center" vertical="center"/>
    </xf>
    <xf numFmtId="0" fontId="101" fillId="25" borderId="20" xfId="0" applyFont="1" applyFill="1" applyBorder="1" applyAlignment="1">
      <alignment horizontal="left" vertical="center"/>
    </xf>
    <xf numFmtId="49" fontId="25" fillId="0" borderId="41" xfId="163" applyNumberFormat="1" applyFont="1" applyBorder="1" applyAlignment="1">
      <alignment horizontal="center" vertical="center" wrapText="1"/>
    </xf>
    <xf numFmtId="0" fontId="101" fillId="25" borderId="78" xfId="0" applyFont="1" applyFill="1" applyBorder="1" applyAlignment="1" applyProtection="1">
      <alignment vertical="center" wrapText="1"/>
      <protection locked="0"/>
    </xf>
    <xf numFmtId="179" fontId="101" fillId="25" borderId="78" xfId="0" applyNumberFormat="1" applyFont="1" applyFill="1" applyBorder="1" applyAlignment="1" applyProtection="1">
      <alignment horizontal="center" vertical="center" wrapText="1"/>
      <protection locked="0"/>
    </xf>
    <xf numFmtId="180" fontId="101" fillId="25" borderId="78" xfId="1" applyNumberFormat="1" applyFont="1" applyFill="1" applyBorder="1" applyAlignment="1" applyProtection="1">
      <alignment vertical="center" wrapText="1"/>
      <protection locked="0"/>
    </xf>
    <xf numFmtId="0" fontId="100" fillId="0" borderId="39" xfId="0" applyFont="1" applyBorder="1" applyAlignment="1">
      <alignment vertical="center"/>
    </xf>
    <xf numFmtId="0" fontId="100" fillId="0" borderId="39" xfId="0" applyFont="1" applyBorder="1" applyAlignment="1">
      <alignment vertical="center" wrapText="1"/>
    </xf>
    <xf numFmtId="0" fontId="100" fillId="0" borderId="39" xfId="0" applyFont="1" applyBorder="1" applyAlignment="1">
      <alignment horizontal="center" vertical="center"/>
    </xf>
    <xf numFmtId="181" fontId="100" fillId="0" borderId="39" xfId="0" applyNumberFormat="1" applyFont="1" applyBorder="1" applyAlignment="1">
      <alignment vertical="center"/>
    </xf>
    <xf numFmtId="2" fontId="100" fillId="0" borderId="39" xfId="0" applyNumberFormat="1" applyFont="1" applyBorder="1" applyAlignment="1">
      <alignment vertical="center"/>
    </xf>
    <xf numFmtId="0" fontId="100" fillId="0" borderId="0" xfId="0" applyFont="1" applyAlignment="1">
      <alignment vertical="center"/>
    </xf>
    <xf numFmtId="0" fontId="100" fillId="0" borderId="0" xfId="0" applyFont="1" applyAlignment="1">
      <alignment vertical="center" wrapText="1"/>
    </xf>
    <xf numFmtId="0" fontId="100" fillId="0" borderId="0" xfId="0" applyFont="1" applyAlignment="1">
      <alignment horizontal="center" vertical="center"/>
    </xf>
    <xf numFmtId="181" fontId="100" fillId="0" borderId="0" xfId="0" applyNumberFormat="1" applyFont="1" applyAlignment="1">
      <alignment vertical="center"/>
    </xf>
    <xf numFmtId="2" fontId="100" fillId="0" borderId="0" xfId="0" applyNumberFormat="1" applyFont="1" applyAlignment="1">
      <alignment vertical="center"/>
    </xf>
    <xf numFmtId="1" fontId="43" fillId="0" borderId="0" xfId="130" applyNumberFormat="1" applyFont="1" applyAlignment="1">
      <alignment horizontal="right" vertical="center"/>
    </xf>
    <xf numFmtId="0" fontId="39" fillId="0" borderId="39" xfId="0" applyFont="1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37" fillId="0" borderId="79" xfId="0" applyFont="1" applyBorder="1" applyAlignment="1">
      <alignment horizontal="center" vertical="top"/>
    </xf>
    <xf numFmtId="1" fontId="49" fillId="0" borderId="29" xfId="163" applyNumberFormat="1" applyFont="1" applyBorder="1" applyAlignment="1" applyProtection="1">
      <alignment horizontal="right"/>
      <protection locked="0"/>
    </xf>
    <xf numFmtId="2" fontId="25" fillId="0" borderId="31" xfId="163" applyNumberFormat="1" applyFont="1" applyBorder="1" applyAlignment="1" applyProtection="1">
      <alignment vertical="center"/>
      <protection locked="0"/>
    </xf>
    <xf numFmtId="1" fontId="25" fillId="0" borderId="33" xfId="163" applyNumberFormat="1" applyFont="1" applyBorder="1" applyAlignment="1" applyProtection="1">
      <alignment horizontal="center"/>
      <protection locked="0"/>
    </xf>
    <xf numFmtId="1" fontId="25" fillId="0" borderId="32" xfId="163" applyNumberFormat="1" applyFont="1" applyBorder="1" applyAlignment="1" applyProtection="1">
      <alignment horizontal="right"/>
      <protection locked="0"/>
    </xf>
    <xf numFmtId="2" fontId="25" fillId="0" borderId="32" xfId="163" applyNumberFormat="1" applyFont="1" applyBorder="1" applyAlignment="1" applyProtection="1">
      <alignment horizontal="right" vertical="center"/>
      <protection locked="0"/>
    </xf>
    <xf numFmtId="2" fontId="25" fillId="0" borderId="0" xfId="163" applyNumberFormat="1" applyFont="1" applyAlignment="1" applyProtection="1">
      <alignment horizontal="left" vertical="center"/>
      <protection locked="0"/>
    </xf>
    <xf numFmtId="2" fontId="25" fillId="0" borderId="33" xfId="163" applyNumberFormat="1" applyFont="1" applyBorder="1" applyAlignment="1" applyProtection="1">
      <alignment vertical="center"/>
      <protection locked="0"/>
    </xf>
    <xf numFmtId="1" fontId="49" fillId="0" borderId="35" xfId="163" applyNumberFormat="1" applyFont="1" applyBorder="1" applyProtection="1">
      <protection locked="0"/>
    </xf>
    <xf numFmtId="1" fontId="25" fillId="0" borderId="36" xfId="163" applyNumberFormat="1" applyFont="1" applyBorder="1" applyAlignment="1" applyProtection="1">
      <alignment horizontal="center"/>
      <protection locked="0"/>
    </xf>
    <xf numFmtId="2" fontId="49" fillId="0" borderId="34" xfId="163" applyNumberFormat="1" applyFont="1" applyBorder="1" applyAlignment="1" applyProtection="1">
      <alignment horizontal="center" vertical="center"/>
      <protection locked="0"/>
    </xf>
    <xf numFmtId="2" fontId="25" fillId="0" borderId="36" xfId="163" applyNumberFormat="1" applyFont="1" applyBorder="1" applyAlignment="1" applyProtection="1">
      <alignment vertical="center"/>
      <protection locked="0"/>
    </xf>
    <xf numFmtId="170" fontId="19" fillId="0" borderId="30" xfId="163" applyNumberFormat="1" applyBorder="1" applyAlignment="1" applyProtection="1">
      <alignment horizontal="left"/>
      <protection locked="0"/>
    </xf>
    <xf numFmtId="0" fontId="25" fillId="0" borderId="30" xfId="163" applyFont="1" applyBorder="1" applyAlignment="1" applyProtection="1">
      <alignment horizontal="center" wrapText="1"/>
      <protection locked="0"/>
    </xf>
    <xf numFmtId="0" fontId="39" fillId="0" borderId="30" xfId="0" applyFont="1" applyBorder="1" applyAlignment="1">
      <alignment horizontal="center"/>
    </xf>
    <xf numFmtId="2" fontId="25" fillId="0" borderId="30" xfId="163" applyNumberFormat="1" applyFont="1" applyBorder="1" applyAlignment="1" applyProtection="1">
      <alignment vertical="center" wrapText="1"/>
      <protection locked="0"/>
    </xf>
    <xf numFmtId="0" fontId="45" fillId="0" borderId="30" xfId="0" applyFont="1" applyBorder="1"/>
    <xf numFmtId="0" fontId="98" fillId="0" borderId="26" xfId="0" applyFont="1" applyBorder="1" applyAlignment="1">
      <alignment horizontal="center" vertical="center" wrapText="1"/>
    </xf>
    <xf numFmtId="0" fontId="102" fillId="34" borderId="0" xfId="0" applyFont="1" applyFill="1" applyAlignment="1" applyProtection="1">
      <alignment vertical="center" wrapText="1"/>
      <protection locked="0"/>
    </xf>
    <xf numFmtId="2" fontId="102" fillId="34" borderId="37" xfId="0" applyNumberFormat="1" applyFont="1" applyFill="1" applyBorder="1" applyAlignment="1" applyProtection="1">
      <alignment horizontal="center" vertical="center"/>
      <protection locked="0"/>
    </xf>
    <xf numFmtId="17" fontId="102" fillId="34" borderId="24" xfId="0" applyNumberFormat="1" applyFont="1" applyFill="1" applyBorder="1" applyAlignment="1" applyProtection="1">
      <alignment horizontal="center" vertical="center"/>
      <protection locked="0"/>
    </xf>
    <xf numFmtId="0" fontId="102" fillId="34" borderId="24" xfId="0" applyFont="1" applyFill="1" applyBorder="1" applyAlignment="1" applyProtection="1">
      <alignment horizontal="center" vertical="center"/>
      <protection locked="0"/>
    </xf>
    <xf numFmtId="178" fontId="102" fillId="34" borderId="26" xfId="0" applyNumberFormat="1" applyFont="1" applyFill="1" applyBorder="1" applyAlignment="1">
      <alignment vertical="center"/>
    </xf>
    <xf numFmtId="0" fontId="100" fillId="35" borderId="24" xfId="0" applyFont="1" applyFill="1" applyBorder="1" applyAlignment="1">
      <alignment vertical="center"/>
    </xf>
    <xf numFmtId="0" fontId="100" fillId="35" borderId="24" xfId="0" applyFont="1" applyFill="1" applyBorder="1" applyAlignment="1">
      <alignment horizontal="center" vertical="center"/>
    </xf>
    <xf numFmtId="0" fontId="103" fillId="25" borderId="82" xfId="0" applyFont="1" applyFill="1" applyBorder="1" applyAlignment="1">
      <alignment horizontal="center" vertical="center"/>
    </xf>
    <xf numFmtId="49" fontId="103" fillId="0" borderId="82" xfId="163" applyNumberFormat="1" applyFont="1" applyBorder="1" applyAlignment="1">
      <alignment horizontal="center" vertical="center" wrapText="1"/>
    </xf>
    <xf numFmtId="0" fontId="103" fillId="25" borderId="82" xfId="0" applyFont="1" applyFill="1" applyBorder="1" applyAlignment="1" applyProtection="1">
      <alignment horizontal="left" vertical="center" wrapText="1"/>
      <protection locked="0"/>
    </xf>
    <xf numFmtId="0" fontId="103" fillId="25" borderId="82" xfId="0" applyFont="1" applyFill="1" applyBorder="1" applyAlignment="1" applyProtection="1">
      <alignment horizontal="center" vertical="center" wrapText="1"/>
      <protection locked="0"/>
    </xf>
    <xf numFmtId="179" fontId="103" fillId="25" borderId="82" xfId="0" applyNumberFormat="1" applyFont="1" applyFill="1" applyBorder="1" applyAlignment="1" applyProtection="1">
      <alignment horizontal="center" vertical="center" wrapText="1"/>
      <protection locked="0"/>
    </xf>
    <xf numFmtId="166" fontId="103" fillId="25" borderId="82" xfId="1" applyNumberFormat="1" applyFont="1" applyFill="1" applyBorder="1" applyAlignment="1" applyProtection="1">
      <alignment vertical="center" wrapText="1"/>
      <protection locked="0"/>
    </xf>
    <xf numFmtId="178" fontId="103" fillId="25" borderId="82" xfId="0" applyNumberFormat="1" applyFont="1" applyFill="1" applyBorder="1" applyAlignment="1">
      <alignment horizontal="center" vertical="center"/>
    </xf>
    <xf numFmtId="0" fontId="103" fillId="25" borderId="78" xfId="0" applyFont="1" applyFill="1" applyBorder="1" applyAlignment="1">
      <alignment horizontal="center" vertical="center"/>
    </xf>
    <xf numFmtId="49" fontId="103" fillId="0" borderId="78" xfId="163" applyNumberFormat="1" applyFont="1" applyBorder="1" applyAlignment="1">
      <alignment horizontal="center" vertical="center" wrapText="1"/>
    </xf>
    <xf numFmtId="0" fontId="103" fillId="25" borderId="78" xfId="0" applyFont="1" applyFill="1" applyBorder="1" applyAlignment="1" applyProtection="1">
      <alignment horizontal="left" vertical="center" wrapText="1"/>
      <protection locked="0"/>
    </xf>
    <xf numFmtId="0" fontId="103" fillId="25" borderId="78" xfId="0" applyFont="1" applyFill="1" applyBorder="1" applyAlignment="1" applyProtection="1">
      <alignment horizontal="center" vertical="center" wrapText="1"/>
      <protection locked="0"/>
    </xf>
    <xf numFmtId="179" fontId="103" fillId="25" borderId="78" xfId="0" applyNumberFormat="1" applyFont="1" applyFill="1" applyBorder="1" applyAlignment="1" applyProtection="1">
      <alignment horizontal="center" vertical="center" wrapText="1"/>
      <protection locked="0"/>
    </xf>
    <xf numFmtId="166" fontId="103" fillId="25" borderId="78" xfId="1" applyNumberFormat="1" applyFont="1" applyFill="1" applyBorder="1" applyAlignment="1" applyProtection="1">
      <alignment vertical="center" wrapText="1"/>
      <protection locked="0"/>
    </xf>
    <xf numFmtId="178" fontId="103" fillId="25" borderId="78" xfId="0" applyNumberFormat="1" applyFont="1" applyFill="1" applyBorder="1" applyAlignment="1">
      <alignment horizontal="center" vertical="center"/>
    </xf>
    <xf numFmtId="1" fontId="43" fillId="0" borderId="0" xfId="130" applyNumberFormat="1" applyFont="1" applyAlignment="1">
      <alignment vertical="center"/>
    </xf>
    <xf numFmtId="0" fontId="39" fillId="0" borderId="0" xfId="0" applyFont="1" applyAlignment="1">
      <alignment horizontal="left"/>
    </xf>
    <xf numFmtId="0" fontId="104" fillId="0" borderId="0" xfId="0" applyFont="1" applyAlignment="1">
      <alignment horizontal="left" vertical="center"/>
    </xf>
    <xf numFmtId="0" fontId="105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06" fillId="0" borderId="0" xfId="0" applyFont="1" applyAlignment="1">
      <alignment vertical="center"/>
    </xf>
    <xf numFmtId="0" fontId="106" fillId="0" borderId="0" xfId="0" applyFont="1"/>
    <xf numFmtId="0" fontId="107" fillId="0" borderId="0" xfId="0" applyFont="1" applyAlignment="1">
      <alignment horizontal="center" vertical="center"/>
    </xf>
    <xf numFmtId="0" fontId="108" fillId="25" borderId="46" xfId="0" applyFont="1" applyFill="1" applyBorder="1" applyAlignment="1">
      <alignment vertical="center"/>
    </xf>
    <xf numFmtId="0" fontId="108" fillId="25" borderId="39" xfId="0" applyFont="1" applyFill="1" applyBorder="1" applyAlignment="1">
      <alignment vertical="center"/>
    </xf>
    <xf numFmtId="0" fontId="108" fillId="25" borderId="47" xfId="0" applyFont="1" applyFill="1" applyBorder="1" applyAlignment="1">
      <alignment vertical="center"/>
    </xf>
    <xf numFmtId="0" fontId="106" fillId="25" borderId="39" xfId="0" applyFont="1" applyFill="1" applyBorder="1"/>
    <xf numFmtId="0" fontId="108" fillId="25" borderId="39" xfId="0" applyFont="1" applyFill="1" applyBorder="1" applyAlignment="1">
      <alignment horizontal="left" vertical="center"/>
    </xf>
    <xf numFmtId="0" fontId="106" fillId="25" borderId="47" xfId="0" applyFont="1" applyFill="1" applyBorder="1" applyAlignment="1">
      <alignment horizontal="center" vertical="center"/>
    </xf>
    <xf numFmtId="0" fontId="106" fillId="25" borderId="0" xfId="0" applyFont="1" applyFill="1" applyAlignment="1">
      <alignment vertical="center"/>
    </xf>
    <xf numFmtId="0" fontId="107" fillId="25" borderId="0" xfId="0" applyFont="1" applyFill="1" applyAlignment="1">
      <alignment horizontal="center" vertical="center"/>
    </xf>
    <xf numFmtId="0" fontId="107" fillId="25" borderId="39" xfId="0" applyFont="1" applyFill="1" applyBorder="1" applyAlignment="1">
      <alignment horizontal="center" vertical="center"/>
    </xf>
    <xf numFmtId="0" fontId="108" fillId="25" borderId="46" xfId="0" applyFont="1" applyFill="1" applyBorder="1" applyAlignment="1">
      <alignment horizontal="left" vertical="center"/>
    </xf>
    <xf numFmtId="0" fontId="109" fillId="25" borderId="47" xfId="0" applyFont="1" applyFill="1" applyBorder="1" applyAlignment="1">
      <alignment vertical="center"/>
    </xf>
    <xf numFmtId="0" fontId="109" fillId="25" borderId="0" xfId="0" applyFont="1" applyFill="1" applyAlignment="1">
      <alignment vertical="center"/>
    </xf>
    <xf numFmtId="0" fontId="109" fillId="25" borderId="0" xfId="0" applyFont="1" applyFill="1" applyAlignment="1">
      <alignment horizontal="center" vertical="center"/>
    </xf>
    <xf numFmtId="0" fontId="107" fillId="25" borderId="21" xfId="0" applyFont="1" applyFill="1" applyBorder="1" applyAlignment="1">
      <alignment horizontal="center" vertical="center" wrapText="1"/>
    </xf>
    <xf numFmtId="49" fontId="0" fillId="25" borderId="22" xfId="0" applyNumberFormat="1" applyFill="1" applyBorder="1" applyAlignment="1">
      <alignment vertical="center" wrapText="1"/>
    </xf>
    <xf numFmtId="0" fontId="0" fillId="25" borderId="0" xfId="0" applyFill="1" applyAlignment="1">
      <alignment vertical="center" wrapText="1"/>
    </xf>
    <xf numFmtId="0" fontId="108" fillId="0" borderId="0" xfId="0" applyFont="1" applyAlignment="1">
      <alignment horizontal="center" vertical="center"/>
    </xf>
    <xf numFmtId="0" fontId="108" fillId="0" borderId="0" xfId="0" applyFont="1" applyAlignment="1">
      <alignment horizontal="left" vertical="center"/>
    </xf>
    <xf numFmtId="0" fontId="101" fillId="0" borderId="0" xfId="0" applyFont="1" applyAlignment="1">
      <alignment horizontal="center" vertical="center"/>
    </xf>
    <xf numFmtId="0" fontId="107" fillId="28" borderId="47" xfId="0" applyFont="1" applyFill="1" applyBorder="1" applyAlignment="1">
      <alignment horizontal="center" vertical="center" wrapText="1"/>
    </xf>
    <xf numFmtId="0" fontId="101" fillId="28" borderId="19" xfId="0" applyFont="1" applyFill="1" applyBorder="1" applyAlignment="1">
      <alignment horizontal="center" vertical="center"/>
    </xf>
    <xf numFmtId="0" fontId="108" fillId="28" borderId="37" xfId="0" applyFont="1" applyFill="1" applyBorder="1" applyAlignment="1">
      <alignment horizontal="center" vertical="center"/>
    </xf>
    <xf numFmtId="0" fontId="108" fillId="28" borderId="22" xfId="0" applyFont="1" applyFill="1" applyBorder="1" applyAlignment="1">
      <alignment horizontal="center" vertical="center"/>
    </xf>
    <xf numFmtId="0" fontId="108" fillId="28" borderId="38" xfId="0" applyFont="1" applyFill="1" applyBorder="1" applyAlignment="1">
      <alignment horizontal="center" vertical="center"/>
    </xf>
    <xf numFmtId="0" fontId="108" fillId="28" borderId="25" xfId="0" applyFont="1" applyFill="1" applyBorder="1" applyAlignment="1">
      <alignment horizontal="center" vertical="center"/>
    </xf>
    <xf numFmtId="0" fontId="108" fillId="28" borderId="24" xfId="0" applyFont="1" applyFill="1" applyBorder="1" applyAlignment="1">
      <alignment horizontal="center" vertical="center"/>
    </xf>
    <xf numFmtId="0" fontId="108" fillId="28" borderId="23" xfId="0" applyFont="1" applyFill="1" applyBorder="1" applyAlignment="1">
      <alignment horizontal="center" vertical="center"/>
    </xf>
    <xf numFmtId="0" fontId="101" fillId="28" borderId="37" xfId="0" applyFont="1" applyFill="1" applyBorder="1" applyAlignment="1">
      <alignment horizontal="center" vertical="center"/>
    </xf>
    <xf numFmtId="0" fontId="108" fillId="25" borderId="24" xfId="0" applyFont="1" applyFill="1" applyBorder="1" applyAlignment="1">
      <alignment horizontal="center" vertical="center"/>
    </xf>
    <xf numFmtId="2" fontId="108" fillId="25" borderId="26" xfId="0" applyNumberFormat="1" applyFont="1" applyFill="1" applyBorder="1" applyAlignment="1" applyProtection="1">
      <alignment horizontal="left" vertical="center" wrapText="1"/>
      <protection locked="0"/>
    </xf>
    <xf numFmtId="168" fontId="108" fillId="25" borderId="23" xfId="0" applyNumberFormat="1" applyFont="1" applyFill="1" applyBorder="1" applyAlignment="1" applyProtection="1">
      <alignment horizontal="center" vertical="center" wrapText="1"/>
      <protection locked="0"/>
    </xf>
    <xf numFmtId="166" fontId="108" fillId="25" borderId="24" xfId="201" applyNumberFormat="1" applyFont="1" applyFill="1" applyBorder="1" applyAlignment="1" applyProtection="1">
      <alignment horizontal="right" vertical="center"/>
    </xf>
    <xf numFmtId="10" fontId="108" fillId="25" borderId="24" xfId="169" applyNumberFormat="1" applyFont="1" applyFill="1" applyBorder="1" applyAlignment="1" applyProtection="1">
      <alignment horizontal="center" vertical="center"/>
    </xf>
    <xf numFmtId="168" fontId="108" fillId="25" borderId="24" xfId="1" applyFont="1" applyFill="1" applyBorder="1" applyAlignment="1" applyProtection="1">
      <alignment horizontal="center" vertical="center"/>
    </xf>
    <xf numFmtId="0" fontId="108" fillId="0" borderId="25" xfId="0" applyFont="1" applyBorder="1" applyAlignment="1">
      <alignment horizontal="center" vertical="center"/>
    </xf>
    <xf numFmtId="0" fontId="107" fillId="0" borderId="23" xfId="0" applyFont="1" applyBorder="1" applyAlignment="1">
      <alignment horizontal="center" vertical="center"/>
    </xf>
    <xf numFmtId="0" fontId="107" fillId="0" borderId="23" xfId="0" applyFont="1" applyBorder="1" applyAlignment="1">
      <alignment horizontal="right" vertical="center"/>
    </xf>
    <xf numFmtId="166" fontId="107" fillId="0" borderId="24" xfId="201" applyNumberFormat="1" applyFont="1" applyBorder="1" applyAlignment="1" applyProtection="1">
      <alignment horizontal="right" vertical="center"/>
    </xf>
    <xf numFmtId="10" fontId="107" fillId="0" borderId="24" xfId="3" applyNumberFormat="1" applyFont="1" applyBorder="1" applyAlignment="1" applyProtection="1">
      <alignment horizontal="right" vertical="center"/>
    </xf>
    <xf numFmtId="166" fontId="108" fillId="0" borderId="24" xfId="201" applyNumberFormat="1" applyFont="1" applyBorder="1" applyAlignment="1" applyProtection="1">
      <alignment horizontal="right" vertical="center"/>
    </xf>
    <xf numFmtId="10" fontId="108" fillId="0" borderId="24" xfId="3" applyNumberFormat="1" applyFont="1" applyBorder="1" applyAlignment="1" applyProtection="1">
      <alignment horizontal="right" vertical="center"/>
    </xf>
    <xf numFmtId="10" fontId="108" fillId="0" borderId="24" xfId="169" applyNumberFormat="1" applyFont="1" applyBorder="1" applyAlignment="1" applyProtection="1">
      <alignment horizontal="center" vertical="center"/>
    </xf>
    <xf numFmtId="0" fontId="108" fillId="28" borderId="46" xfId="0" applyFont="1" applyFill="1" applyBorder="1" applyAlignment="1">
      <alignment horizontal="center" vertical="center"/>
    </xf>
    <xf numFmtId="0" fontId="108" fillId="29" borderId="19" xfId="0" applyFont="1" applyFill="1" applyBorder="1" applyAlignment="1">
      <alignment horizontal="center" vertical="center"/>
    </xf>
    <xf numFmtId="168" fontId="0" fillId="0" borderId="0" xfId="0" applyNumberFormat="1"/>
    <xf numFmtId="9" fontId="0" fillId="0" borderId="0" xfId="3" applyFont="1" applyBorder="1" applyProtection="1"/>
    <xf numFmtId="0" fontId="108" fillId="0" borderId="39" xfId="0" applyFont="1" applyBorder="1" applyAlignment="1">
      <alignment vertical="center"/>
    </xf>
    <xf numFmtId="0" fontId="108" fillId="0" borderId="39" xfId="0" applyFont="1" applyBorder="1" applyAlignment="1">
      <alignment horizontal="right" vertical="center"/>
    </xf>
    <xf numFmtId="166" fontId="110" fillId="0" borderId="39" xfId="0" applyNumberFormat="1" applyFont="1" applyBorder="1" applyAlignment="1">
      <alignment vertical="center"/>
    </xf>
    <xf numFmtId="166" fontId="111" fillId="0" borderId="39" xfId="201" applyNumberFormat="1" applyFont="1" applyBorder="1" applyAlignment="1" applyProtection="1">
      <alignment horizontal="right" vertical="center"/>
    </xf>
    <xf numFmtId="0" fontId="108" fillId="28" borderId="20" xfId="0" applyFont="1" applyFill="1" applyBorder="1" applyAlignment="1">
      <alignment horizontal="center" vertical="center"/>
    </xf>
    <xf numFmtId="0" fontId="108" fillId="29" borderId="20" xfId="0" applyFont="1" applyFill="1" applyBorder="1" applyAlignment="1">
      <alignment horizontal="center" vertical="center"/>
    </xf>
    <xf numFmtId="0" fontId="108" fillId="0" borderId="0" xfId="0" applyFont="1" applyAlignment="1">
      <alignment vertical="center"/>
    </xf>
    <xf numFmtId="0" fontId="108" fillId="0" borderId="0" xfId="0" applyFont="1" applyAlignment="1">
      <alignment horizontal="right" vertical="center"/>
    </xf>
    <xf numFmtId="166" fontId="110" fillId="0" borderId="0" xfId="0" applyNumberFormat="1" applyFont="1" applyAlignment="1">
      <alignment vertical="center"/>
    </xf>
    <xf numFmtId="166" fontId="112" fillId="0" borderId="0" xfId="201" applyNumberFormat="1" applyFont="1" applyBorder="1" applyAlignment="1" applyProtection="1">
      <alignment horizontal="right" vertical="center"/>
    </xf>
    <xf numFmtId="0" fontId="101" fillId="0" borderId="49" xfId="0" applyFont="1" applyBorder="1" applyAlignment="1">
      <alignment vertical="center"/>
    </xf>
    <xf numFmtId="0" fontId="101" fillId="28" borderId="46" xfId="0" applyFont="1" applyFill="1" applyBorder="1" applyAlignment="1">
      <alignment horizontal="right" vertical="center"/>
    </xf>
    <xf numFmtId="0" fontId="101" fillId="28" borderId="39" xfId="0" applyFont="1" applyFill="1" applyBorder="1" applyAlignment="1">
      <alignment vertical="center"/>
    </xf>
    <xf numFmtId="166" fontId="113" fillId="28" borderId="39" xfId="0" applyNumberFormat="1" applyFont="1" applyFill="1" applyBorder="1" applyAlignment="1">
      <alignment vertical="center"/>
    </xf>
    <xf numFmtId="0" fontId="101" fillId="28" borderId="0" xfId="0" applyFont="1" applyFill="1" applyAlignment="1">
      <alignment horizontal="center" vertical="center"/>
    </xf>
    <xf numFmtId="0" fontId="101" fillId="29" borderId="20" xfId="0" applyFont="1" applyFill="1" applyBorder="1" applyAlignment="1">
      <alignment horizontal="center" vertical="center"/>
    </xf>
    <xf numFmtId="0" fontId="111" fillId="0" borderId="0" xfId="0" applyFont="1" applyAlignment="1">
      <alignment vertical="center"/>
    </xf>
    <xf numFmtId="0" fontId="101" fillId="0" borderId="0" xfId="0" applyFont="1" applyAlignment="1">
      <alignment vertical="center"/>
    </xf>
    <xf numFmtId="0" fontId="101" fillId="28" borderId="21" xfId="0" applyFont="1" applyFill="1" applyBorder="1" applyAlignment="1">
      <alignment vertical="center"/>
    </xf>
    <xf numFmtId="0" fontId="101" fillId="28" borderId="38" xfId="0" applyFont="1" applyFill="1" applyBorder="1" applyAlignment="1">
      <alignment vertical="center"/>
    </xf>
    <xf numFmtId="49" fontId="108" fillId="25" borderId="73" xfId="0" applyNumberFormat="1" applyFont="1" applyFill="1" applyBorder="1" applyAlignment="1" applyProtection="1">
      <alignment vertical="center"/>
      <protection locked="0"/>
    </xf>
    <xf numFmtId="172" fontId="108" fillId="25" borderId="73" xfId="0" applyNumberFormat="1" applyFont="1" applyFill="1" applyBorder="1" applyAlignment="1" applyProtection="1">
      <alignment horizontal="left" vertical="center"/>
      <protection locked="0"/>
    </xf>
    <xf numFmtId="0" fontId="108" fillId="25" borderId="73" xfId="0" applyFont="1" applyFill="1" applyBorder="1" applyAlignment="1" applyProtection="1">
      <alignment vertical="center"/>
      <protection locked="0"/>
    </xf>
    <xf numFmtId="166" fontId="110" fillId="25" borderId="0" xfId="0" applyNumberFormat="1" applyFont="1" applyFill="1" applyAlignment="1">
      <alignment vertical="center"/>
    </xf>
    <xf numFmtId="0" fontId="101" fillId="29" borderId="25" xfId="0" applyFont="1" applyFill="1" applyBorder="1" applyAlignment="1">
      <alignment vertical="center"/>
    </xf>
    <xf numFmtId="0" fontId="101" fillId="29" borderId="23" xfId="0" applyFont="1" applyFill="1" applyBorder="1" applyAlignment="1">
      <alignment vertical="center"/>
    </xf>
    <xf numFmtId="0" fontId="101" fillId="29" borderId="23" xfId="0" applyFont="1" applyFill="1" applyBorder="1" applyAlignment="1">
      <alignment horizontal="right" vertical="center"/>
    </xf>
    <xf numFmtId="0" fontId="101" fillId="29" borderId="22" xfId="0" applyFont="1" applyFill="1" applyBorder="1" applyAlignment="1">
      <alignment vertical="center"/>
    </xf>
    <xf numFmtId="0" fontId="103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114" fillId="0" borderId="73" xfId="0" applyFont="1" applyBorder="1" applyAlignment="1">
      <alignment vertical="center"/>
    </xf>
    <xf numFmtId="0" fontId="0" fillId="0" borderId="73" xfId="0" applyBorder="1" applyAlignment="1">
      <alignment vertical="center"/>
    </xf>
    <xf numFmtId="4" fontId="115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9" fillId="25" borderId="0" xfId="0" applyFont="1" applyFill="1" applyAlignment="1">
      <alignment vertical="center"/>
    </xf>
    <xf numFmtId="0" fontId="103" fillId="25" borderId="0" xfId="0" applyFont="1" applyFill="1" applyAlignment="1">
      <alignment horizontal="left" vertical="center"/>
    </xf>
    <xf numFmtId="0" fontId="19" fillId="25" borderId="0" xfId="0" applyFont="1" applyFill="1" applyAlignment="1">
      <alignment horizontal="center" vertical="center"/>
    </xf>
    <xf numFmtId="14" fontId="0" fillId="25" borderId="0" xfId="0" applyNumberFormat="1" applyFill="1"/>
    <xf numFmtId="0" fontId="28" fillId="25" borderId="83" xfId="0" applyFont="1" applyFill="1" applyBorder="1" applyAlignment="1">
      <alignment horizontal="center"/>
    </xf>
    <xf numFmtId="0" fontId="28" fillId="25" borderId="84" xfId="0" applyFont="1" applyFill="1" applyBorder="1" applyAlignment="1">
      <alignment horizontal="center"/>
    </xf>
    <xf numFmtId="1" fontId="49" fillId="25" borderId="85" xfId="163" applyNumberFormat="1" applyFont="1" applyFill="1" applyBorder="1" applyAlignment="1" applyProtection="1">
      <alignment vertical="center"/>
      <protection locked="0"/>
    </xf>
    <xf numFmtId="10" fontId="49" fillId="25" borderId="86" xfId="3" applyNumberFormat="1" applyFont="1" applyFill="1" applyBorder="1" applyAlignment="1" applyProtection="1">
      <alignment horizontal="right" vertical="center"/>
      <protection locked="0"/>
    </xf>
    <xf numFmtId="1" fontId="49" fillId="25" borderId="83" xfId="163" applyNumberFormat="1" applyFont="1" applyFill="1" applyBorder="1" applyAlignment="1" applyProtection="1">
      <alignment vertical="center"/>
      <protection locked="0"/>
    </xf>
    <xf numFmtId="2" fontId="49" fillId="25" borderId="84" xfId="163" applyNumberFormat="1" applyFont="1" applyFill="1" applyBorder="1" applyAlignment="1" applyProtection="1">
      <alignment vertical="center"/>
      <protection locked="0"/>
    </xf>
    <xf numFmtId="1" fontId="49" fillId="25" borderId="87" xfId="163" applyNumberFormat="1" applyFont="1" applyFill="1" applyBorder="1" applyAlignment="1" applyProtection="1">
      <alignment vertical="center"/>
      <protection locked="0"/>
    </xf>
    <xf numFmtId="170" fontId="25" fillId="25" borderId="88" xfId="163" applyNumberFormat="1" applyFont="1" applyFill="1" applyBorder="1" applyAlignment="1" applyProtection="1">
      <alignment vertical="center" wrapText="1"/>
      <protection locked="0"/>
    </xf>
    <xf numFmtId="17" fontId="25" fillId="25" borderId="35" xfId="163" applyNumberFormat="1" applyFont="1" applyFill="1" applyBorder="1" applyAlignment="1" applyProtection="1">
      <alignment horizontal="center" vertical="center" wrapText="1"/>
      <protection locked="0"/>
    </xf>
    <xf numFmtId="0" fontId="38" fillId="25" borderId="83" xfId="0" applyFont="1" applyFill="1" applyBorder="1" applyAlignment="1">
      <alignment horizontal="center" vertical="top" wrapText="1"/>
    </xf>
    <xf numFmtId="0" fontId="37" fillId="25" borderId="84" xfId="0" applyFont="1" applyFill="1" applyBorder="1" applyAlignment="1">
      <alignment horizontal="center" vertical="top"/>
    </xf>
    <xf numFmtId="49" fontId="52" fillId="25" borderId="89" xfId="163" applyNumberFormat="1" applyFont="1" applyFill="1" applyBorder="1" applyAlignment="1">
      <alignment horizontal="center" vertical="center" wrapText="1"/>
    </xf>
    <xf numFmtId="166" fontId="52" fillId="25" borderId="90" xfId="163" applyNumberFormat="1" applyFont="1" applyFill="1" applyBorder="1" applyAlignment="1" applyProtection="1">
      <alignment horizontal="center" vertical="center" wrapText="1"/>
      <protection locked="0"/>
    </xf>
    <xf numFmtId="1" fontId="25" fillId="25" borderId="110" xfId="204" applyNumberFormat="1" applyFont="1" applyFill="1" applyBorder="1" applyAlignment="1" applyProtection="1">
      <alignment horizontal="center" vertical="center" wrapText="1"/>
    </xf>
    <xf numFmtId="0" fontId="39" fillId="25" borderId="0" xfId="130" applyFont="1" applyFill="1" applyAlignment="1">
      <alignment vertical="center"/>
    </xf>
    <xf numFmtId="2" fontId="19" fillId="25" borderId="0" xfId="163" applyNumberFormat="1" applyFill="1" applyAlignment="1" applyProtection="1">
      <alignment horizontal="center" vertical="center" wrapText="1"/>
      <protection locked="0"/>
    </xf>
    <xf numFmtId="0" fontId="153" fillId="0" borderId="112" xfId="0" applyFont="1" applyBorder="1" applyAlignment="1">
      <alignment horizontal="left" vertical="center" wrapText="1"/>
    </xf>
    <xf numFmtId="0" fontId="153" fillId="0" borderId="112" xfId="0" applyFont="1" applyBorder="1" applyAlignment="1">
      <alignment horizontal="center" vertical="center" wrapText="1"/>
    </xf>
    <xf numFmtId="4" fontId="123" fillId="0" borderId="112" xfId="424" applyNumberFormat="1" applyFont="1" applyBorder="1" applyAlignment="1">
      <alignment horizontal="center" vertical="center"/>
    </xf>
    <xf numFmtId="0" fontId="39" fillId="25" borderId="0" xfId="130" applyFont="1" applyFill="1"/>
    <xf numFmtId="14" fontId="0" fillId="25" borderId="0" xfId="0" applyNumberFormat="1" applyFill="1" applyAlignment="1">
      <alignment horizontal="left" wrapText="1"/>
    </xf>
    <xf numFmtId="49" fontId="123" fillId="0" borderId="112" xfId="2" applyNumberFormat="1" applyFont="1" applyBorder="1" applyAlignment="1">
      <alignment vertical="center" wrapText="1"/>
    </xf>
    <xf numFmtId="164" fontId="156" fillId="0" borderId="112" xfId="2" applyFont="1" applyBorder="1" applyAlignment="1">
      <alignment vertical="center" wrapText="1"/>
    </xf>
    <xf numFmtId="0" fontId="38" fillId="25" borderId="44" xfId="0" applyFont="1" applyFill="1" applyBorder="1" applyAlignment="1">
      <alignment horizontal="center" vertical="top" wrapText="1"/>
    </xf>
    <xf numFmtId="0" fontId="37" fillId="25" borderId="77" xfId="0" applyFont="1" applyFill="1" applyBorder="1" applyAlignment="1">
      <alignment horizontal="center" vertical="top"/>
    </xf>
    <xf numFmtId="0" fontId="37" fillId="25" borderId="80" xfId="0" applyFont="1" applyFill="1" applyBorder="1" applyAlignment="1">
      <alignment horizontal="center" vertical="top"/>
    </xf>
    <xf numFmtId="0" fontId="49" fillId="29" borderId="110" xfId="0" applyFont="1" applyFill="1" applyBorder="1" applyAlignment="1">
      <alignment horizontal="center" vertical="center" wrapText="1"/>
    </xf>
    <xf numFmtId="0" fontId="49" fillId="29" borderId="112" xfId="0" applyFont="1" applyFill="1" applyBorder="1" applyAlignment="1">
      <alignment horizontal="center" vertical="center" wrapText="1"/>
    </xf>
    <xf numFmtId="0" fontId="49" fillId="29" borderId="111" xfId="0" applyFont="1" applyFill="1" applyBorder="1" applyAlignment="1">
      <alignment horizontal="center" vertical="center" wrapText="1"/>
    </xf>
    <xf numFmtId="164" fontId="25" fillId="25" borderId="112" xfId="2" applyFont="1" applyFill="1" applyBorder="1" applyAlignment="1" applyProtection="1">
      <alignment horizontal="center" vertical="center" wrapText="1"/>
    </xf>
    <xf numFmtId="174" fontId="54" fillId="25" borderId="111" xfId="158" applyNumberFormat="1" applyFont="1" applyFill="1" applyBorder="1" applyAlignment="1">
      <alignment horizontal="right" vertical="center" wrapText="1"/>
    </xf>
    <xf numFmtId="0" fontId="157" fillId="0" borderId="112" xfId="0" applyFont="1" applyBorder="1" applyAlignment="1">
      <alignment horizontal="center" wrapText="1"/>
    </xf>
    <xf numFmtId="0" fontId="157" fillId="0" borderId="112" xfId="0" applyFont="1" applyBorder="1" applyAlignment="1">
      <alignment wrapText="1"/>
    </xf>
    <xf numFmtId="0" fontId="118" fillId="0" borderId="112" xfId="0" applyFont="1" applyBorder="1" applyAlignment="1">
      <alignment horizontal="center" vertical="center" wrapText="1"/>
    </xf>
    <xf numFmtId="2" fontId="118" fillId="0" borderId="112" xfId="0" applyNumberFormat="1" applyFont="1" applyBorder="1" applyAlignment="1">
      <alignment vertical="center" wrapText="1"/>
    </xf>
    <xf numFmtId="164" fontId="119" fillId="39" borderId="112" xfId="2" applyFont="1" applyFill="1" applyBorder="1" applyAlignment="1">
      <alignment horizontal="left" vertical="center" wrapText="1"/>
    </xf>
    <xf numFmtId="164" fontId="119" fillId="39" borderId="112" xfId="2" applyFont="1" applyFill="1" applyBorder="1" applyAlignment="1">
      <alignment horizontal="center" vertical="center" wrapText="1"/>
    </xf>
    <xf numFmtId="0" fontId="153" fillId="0" borderId="112" xfId="0" applyFont="1" applyBorder="1" applyAlignment="1">
      <alignment horizontal="center" vertical="center"/>
    </xf>
    <xf numFmtId="0" fontId="154" fillId="65" borderId="112" xfId="0" applyFont="1" applyFill="1" applyBorder="1" applyAlignment="1">
      <alignment horizontal="center" vertical="center"/>
    </xf>
    <xf numFmtId="0" fontId="154" fillId="65" borderId="112" xfId="0" applyFont="1" applyFill="1" applyBorder="1" applyAlignment="1">
      <alignment horizontal="left" vertical="center" wrapText="1"/>
    </xf>
    <xf numFmtId="4" fontId="152" fillId="65" borderId="112" xfId="424" applyNumberFormat="1" applyFont="1" applyFill="1" applyBorder="1" applyAlignment="1">
      <alignment horizontal="right" vertical="center"/>
    </xf>
    <xf numFmtId="4" fontId="152" fillId="65" borderId="112" xfId="424" applyNumberFormat="1" applyFont="1" applyFill="1" applyBorder="1" applyAlignment="1">
      <alignment horizontal="right" vertical="center" wrapText="1"/>
    </xf>
    <xf numFmtId="164" fontId="158" fillId="81" borderId="126" xfId="458" applyNumberFormat="1" applyFont="1" applyBorder="1" applyAlignment="1" applyProtection="1">
      <alignment horizontal="center" vertical="center" wrapText="1"/>
    </xf>
    <xf numFmtId="174" fontId="49" fillId="29" borderId="130" xfId="0" applyNumberFormat="1" applyFont="1" applyFill="1" applyBorder="1" applyAlignment="1">
      <alignment vertical="center"/>
    </xf>
    <xf numFmtId="0" fontId="25" fillId="25" borderId="44" xfId="0" applyFont="1" applyFill="1" applyBorder="1" applyAlignment="1">
      <alignment horizontal="center" vertical="center"/>
    </xf>
    <xf numFmtId="0" fontId="25" fillId="25" borderId="77" xfId="0" applyFont="1" applyFill="1" applyBorder="1" applyAlignment="1">
      <alignment horizontal="center" vertical="center"/>
    </xf>
    <xf numFmtId="0" fontId="49" fillId="25" borderId="77" xfId="0" applyFont="1" applyFill="1" applyBorder="1" applyAlignment="1">
      <alignment wrapText="1"/>
    </xf>
    <xf numFmtId="166" fontId="25" fillId="25" borderId="77" xfId="176" applyFont="1" applyFill="1" applyBorder="1" applyAlignment="1" applyProtection="1">
      <alignment vertical="center"/>
    </xf>
    <xf numFmtId="0" fontId="158" fillId="81" borderId="131" xfId="458" applyFont="1" applyBorder="1" applyAlignment="1">
      <alignment horizontal="center" vertical="center"/>
    </xf>
    <xf numFmtId="0" fontId="158" fillId="81" borderId="131" xfId="458" applyFont="1" applyBorder="1" applyAlignment="1">
      <alignment horizontal="center" vertical="center" wrapText="1"/>
    </xf>
    <xf numFmtId="166" fontId="158" fillId="81" borderId="131" xfId="458" applyNumberFormat="1" applyFont="1" applyBorder="1" applyAlignment="1" applyProtection="1">
      <alignment horizontal="right" vertical="center"/>
    </xf>
    <xf numFmtId="166" fontId="25" fillId="25" borderId="77" xfId="176" applyFont="1" applyFill="1" applyBorder="1" applyAlignment="1" applyProtection="1">
      <alignment horizontal="right" vertical="center"/>
    </xf>
    <xf numFmtId="166" fontId="55" fillId="25" borderId="80" xfId="176" applyFont="1" applyFill="1" applyBorder="1" applyAlignment="1" applyProtection="1">
      <alignment vertical="top"/>
    </xf>
    <xf numFmtId="0" fontId="154" fillId="65" borderId="110" xfId="0" applyFont="1" applyFill="1" applyBorder="1" applyAlignment="1">
      <alignment horizontal="center" vertical="center"/>
    </xf>
    <xf numFmtId="10" fontId="152" fillId="65" borderId="111" xfId="3" applyNumberFormat="1" applyFont="1" applyFill="1" applyBorder="1" applyAlignment="1">
      <alignment horizontal="right" vertical="center" wrapText="1"/>
    </xf>
    <xf numFmtId="0" fontId="157" fillId="0" borderId="110" xfId="0" applyFont="1" applyBorder="1" applyAlignment="1">
      <alignment horizontal="center" wrapText="1"/>
    </xf>
    <xf numFmtId="10" fontId="119" fillId="0" borderId="111" xfId="0" applyNumberFormat="1" applyFont="1" applyBorder="1" applyAlignment="1">
      <alignment horizontal="center" vertical="center"/>
    </xf>
    <xf numFmtId="2" fontId="118" fillId="0" borderId="112" xfId="0" applyNumberFormat="1" applyFont="1" applyBorder="1" applyAlignment="1">
      <alignment horizontal="center" vertical="center" wrapText="1"/>
    </xf>
    <xf numFmtId="0" fontId="154" fillId="65" borderId="132" xfId="0" applyFont="1" applyFill="1" applyBorder="1" applyAlignment="1">
      <alignment horizontal="center" vertical="center"/>
    </xf>
    <xf numFmtId="0" fontId="154" fillId="65" borderId="133" xfId="0" applyFont="1" applyFill="1" applyBorder="1" applyAlignment="1">
      <alignment horizontal="center" vertical="center"/>
    </xf>
    <xf numFmtId="166" fontId="158" fillId="81" borderId="133" xfId="458" applyNumberFormat="1" applyFont="1" applyBorder="1" applyAlignment="1" applyProtection="1">
      <alignment horizontal="right" vertical="center"/>
    </xf>
    <xf numFmtId="184" fontId="154" fillId="65" borderId="133" xfId="0" applyNumberFormat="1" applyFont="1" applyFill="1" applyBorder="1" applyAlignment="1">
      <alignment horizontal="center" vertical="center"/>
    </xf>
    <xf numFmtId="10" fontId="154" fillId="65" borderId="134" xfId="0" applyNumberFormat="1" applyFont="1" applyFill="1" applyBorder="1" applyAlignment="1">
      <alignment horizontal="center" vertical="center"/>
    </xf>
    <xf numFmtId="0" fontId="62" fillId="25" borderId="112" xfId="0" applyFont="1" applyFill="1" applyBorder="1" applyAlignment="1">
      <alignment horizontal="left" vertical="top" wrapText="1"/>
    </xf>
    <xf numFmtId="0" fontId="56" fillId="25" borderId="112" xfId="0" applyFont="1" applyFill="1" applyBorder="1" applyAlignment="1">
      <alignment horizontal="left" vertical="top" wrapText="1"/>
    </xf>
    <xf numFmtId="10" fontId="117" fillId="0" borderId="112" xfId="3" applyNumberFormat="1" applyBorder="1" applyAlignment="1">
      <alignment horizontal="center" vertical="center" wrapText="1"/>
    </xf>
    <xf numFmtId="44" fontId="117" fillId="0" borderId="112" xfId="3" applyNumberFormat="1" applyBorder="1" applyAlignment="1">
      <alignment vertical="center"/>
    </xf>
    <xf numFmtId="10" fontId="0" fillId="0" borderId="112" xfId="0" applyNumberFormat="1" applyBorder="1" applyAlignment="1">
      <alignment horizontal="center" vertical="top" wrapText="1"/>
    </xf>
    <xf numFmtId="0" fontId="56" fillId="29" borderId="112" xfId="0" applyFont="1" applyFill="1" applyBorder="1" applyAlignment="1">
      <alignment horizontal="center" vertical="center" wrapText="1"/>
    </xf>
    <xf numFmtId="0" fontId="56" fillId="82" borderId="112" xfId="0" applyFont="1" applyFill="1" applyBorder="1" applyAlignment="1">
      <alignment horizontal="left" vertical="top" wrapText="1"/>
    </xf>
    <xf numFmtId="0" fontId="67" fillId="37" borderId="112" xfId="0" applyFont="1" applyFill="1" applyBorder="1" applyAlignment="1">
      <alignment horizontal="center" vertical="top" wrapText="1"/>
    </xf>
    <xf numFmtId="0" fontId="62" fillId="0" borderId="112" xfId="0" applyFont="1" applyBorder="1" applyAlignment="1">
      <alignment horizontal="center" vertical="top" wrapText="1"/>
    </xf>
    <xf numFmtId="0" fontId="0" fillId="25" borderId="112" xfId="0" applyFill="1" applyBorder="1" applyAlignment="1">
      <alignment horizontal="center"/>
    </xf>
    <xf numFmtId="0" fontId="67" fillId="38" borderId="112" xfId="0" applyFont="1" applyFill="1" applyBorder="1" applyAlignment="1">
      <alignment horizontal="center" vertical="top" wrapText="1"/>
    </xf>
    <xf numFmtId="0" fontId="0" fillId="38" borderId="112" xfId="0" applyFill="1" applyBorder="1" applyAlignment="1">
      <alignment horizontal="center" vertical="top" wrapText="1"/>
    </xf>
    <xf numFmtId="0" fontId="0" fillId="82" borderId="112" xfId="0" applyFill="1" applyBorder="1" applyAlignment="1">
      <alignment horizontal="center"/>
    </xf>
    <xf numFmtId="0" fontId="0" fillId="0" borderId="112" xfId="0" applyBorder="1" applyAlignment="1">
      <alignment horizontal="center" vertical="top" wrapText="1"/>
    </xf>
    <xf numFmtId="0" fontId="56" fillId="25" borderId="0" xfId="0" applyFont="1" applyFill="1" applyAlignment="1">
      <alignment vertical="center" wrapText="1"/>
    </xf>
    <xf numFmtId="14" fontId="56" fillId="25" borderId="0" xfId="0" applyNumberFormat="1" applyFont="1" applyFill="1" applyAlignment="1">
      <alignment vertical="top" wrapText="1"/>
    </xf>
    <xf numFmtId="0" fontId="159" fillId="25" borderId="0" xfId="0" applyFont="1" applyFill="1"/>
    <xf numFmtId="49" fontId="159" fillId="25" borderId="0" xfId="0" applyNumberFormat="1" applyFont="1" applyFill="1"/>
    <xf numFmtId="0" fontId="154" fillId="39" borderId="0" xfId="0" applyFont="1" applyFill="1" applyAlignment="1">
      <alignment horizontal="center" vertical="center"/>
    </xf>
    <xf numFmtId="166" fontId="158" fillId="39" borderId="0" xfId="458" applyNumberFormat="1" applyFont="1" applyFill="1" applyBorder="1" applyAlignment="1" applyProtection="1">
      <alignment horizontal="right" vertical="center"/>
    </xf>
    <xf numFmtId="184" fontId="154" fillId="39" borderId="0" xfId="0" applyNumberFormat="1" applyFont="1" applyFill="1" applyAlignment="1">
      <alignment horizontal="center" vertical="center"/>
    </xf>
    <xf numFmtId="10" fontId="154" fillId="39" borderId="0" xfId="0" applyNumberFormat="1" applyFont="1" applyFill="1" applyAlignment="1">
      <alignment horizontal="center" vertical="center"/>
    </xf>
    <xf numFmtId="2" fontId="25" fillId="25" borderId="0" xfId="163" applyNumberFormat="1" applyFont="1" applyFill="1" applyAlignment="1" applyProtection="1">
      <alignment horizontal="left" vertical="center"/>
      <protection locked="0"/>
    </xf>
    <xf numFmtId="0" fontId="28" fillId="25" borderId="0" xfId="0" applyFont="1" applyFill="1" applyAlignment="1">
      <alignment horizontal="center"/>
    </xf>
    <xf numFmtId="0" fontId="19" fillId="25" borderId="0" xfId="0" applyFont="1" applyFill="1" applyAlignment="1">
      <alignment vertical="center" wrapText="1"/>
    </xf>
    <xf numFmtId="2" fontId="49" fillId="25" borderId="0" xfId="163" applyNumberFormat="1" applyFont="1" applyFill="1" applyAlignment="1" applyProtection="1">
      <alignment vertical="center"/>
      <protection locked="0"/>
    </xf>
    <xf numFmtId="0" fontId="56" fillId="29" borderId="110" xfId="0" applyFont="1" applyFill="1" applyBorder="1" applyAlignment="1">
      <alignment horizontal="center" vertical="center" wrapText="1"/>
    </xf>
    <xf numFmtId="0" fontId="56" fillId="29" borderId="111" xfId="0" applyFont="1" applyFill="1" applyBorder="1" applyAlignment="1">
      <alignment horizontal="center" vertical="center" wrapText="1"/>
    </xf>
    <xf numFmtId="0" fontId="62" fillId="25" borderId="110" xfId="0" applyFont="1" applyFill="1" applyBorder="1" applyAlignment="1">
      <alignment horizontal="center" vertical="center" wrapText="1"/>
    </xf>
    <xf numFmtId="0" fontId="62" fillId="25" borderId="110" xfId="0" applyFont="1" applyFill="1" applyBorder="1" applyAlignment="1">
      <alignment horizontal="left" vertical="top" wrapText="1"/>
    </xf>
    <xf numFmtId="0" fontId="62" fillId="38" borderId="111" xfId="0" applyFont="1" applyFill="1" applyBorder="1" applyAlignment="1">
      <alignment horizontal="center" vertical="top" wrapText="1"/>
    </xf>
    <xf numFmtId="10" fontId="0" fillId="0" borderId="111" xfId="0" applyNumberFormat="1" applyBorder="1" applyAlignment="1">
      <alignment horizontal="center" vertical="top" wrapText="1"/>
    </xf>
    <xf numFmtId="0" fontId="0" fillId="38" borderId="111" xfId="0" applyFill="1" applyBorder="1" applyAlignment="1">
      <alignment horizontal="center" vertical="top" wrapText="1"/>
    </xf>
    <xf numFmtId="0" fontId="56" fillId="25" borderId="110" xfId="0" applyFont="1" applyFill="1" applyBorder="1" applyAlignment="1">
      <alignment horizontal="left" vertical="top" wrapText="1"/>
    </xf>
    <xf numFmtId="0" fontId="56" fillId="82" borderId="111" xfId="0" applyFont="1" applyFill="1" applyBorder="1" applyAlignment="1">
      <alignment horizontal="left" vertical="top" wrapText="1"/>
    </xf>
    <xf numFmtId="0" fontId="56" fillId="25" borderId="132" xfId="0" applyFont="1" applyFill="1" applyBorder="1" applyAlignment="1">
      <alignment horizontal="left" vertical="top" wrapText="1"/>
    </xf>
    <xf numFmtId="0" fontId="56" fillId="25" borderId="133" xfId="0" applyFont="1" applyFill="1" applyBorder="1" applyAlignment="1">
      <alignment horizontal="right" vertical="top" wrapText="1"/>
    </xf>
    <xf numFmtId="44" fontId="56" fillId="25" borderId="133" xfId="0" applyNumberFormat="1" applyFont="1" applyFill="1" applyBorder="1" applyAlignment="1">
      <alignment horizontal="left" vertical="top" wrapText="1"/>
    </xf>
    <xf numFmtId="0" fontId="56" fillId="25" borderId="133" xfId="0" applyFont="1" applyFill="1" applyBorder="1" applyAlignment="1">
      <alignment horizontal="left" vertical="top" wrapText="1"/>
    </xf>
    <xf numFmtId="0" fontId="56" fillId="83" borderId="133" xfId="0" applyFont="1" applyFill="1" applyBorder="1" applyAlignment="1">
      <alignment horizontal="left" vertical="top" wrapText="1"/>
    </xf>
    <xf numFmtId="0" fontId="56" fillId="83" borderId="134" xfId="0" applyFont="1" applyFill="1" applyBorder="1" applyAlignment="1">
      <alignment horizontal="left" vertical="top" wrapText="1"/>
    </xf>
    <xf numFmtId="0" fontId="37" fillId="0" borderId="19" xfId="157" applyFont="1" applyBorder="1" applyAlignment="1">
      <alignment horizontal="center" vertical="center"/>
    </xf>
    <xf numFmtId="0" fontId="37" fillId="0" borderId="20" xfId="157" applyFont="1" applyBorder="1" applyAlignment="1">
      <alignment horizontal="center" vertical="top"/>
    </xf>
    <xf numFmtId="0" fontId="39" fillId="25" borderId="23" xfId="157" applyFont="1" applyFill="1" applyBorder="1" applyAlignment="1">
      <alignment horizontal="center"/>
    </xf>
    <xf numFmtId="49" fontId="40" fillId="0" borderId="27" xfId="130" applyNumberFormat="1" applyFont="1" applyBorder="1" applyAlignment="1">
      <alignment horizontal="center" vertical="center"/>
    </xf>
    <xf numFmtId="0" fontId="41" fillId="0" borderId="28" xfId="130" applyFont="1" applyBorder="1" applyAlignment="1">
      <alignment horizontal="center" vertical="center"/>
    </xf>
    <xf numFmtId="0" fontId="25" fillId="0" borderId="24" xfId="130" applyFont="1" applyBorder="1" applyAlignment="1">
      <alignment horizontal="left" vertical="center" wrapText="1"/>
    </xf>
    <xf numFmtId="10" fontId="25" fillId="13" borderId="24" xfId="130" applyNumberFormat="1" applyFont="1" applyFill="1" applyBorder="1" applyAlignment="1" applyProtection="1">
      <alignment horizontal="center" vertical="center"/>
      <protection locked="0"/>
    </xf>
    <xf numFmtId="0" fontId="25" fillId="0" borderId="24" xfId="130" applyFont="1" applyBorder="1" applyAlignment="1">
      <alignment horizontal="left" vertical="center"/>
    </xf>
    <xf numFmtId="1" fontId="39" fillId="0" borderId="0" xfId="162" applyNumberFormat="1" applyFont="1" applyAlignment="1">
      <alignment horizontal="left" vertical="top" wrapText="1"/>
    </xf>
    <xf numFmtId="1" fontId="39" fillId="0" borderId="33" xfId="162" applyNumberFormat="1" applyFont="1" applyBorder="1" applyAlignment="1">
      <alignment horizontal="left" vertical="top" wrapText="1"/>
    </xf>
    <xf numFmtId="0" fontId="42" fillId="0" borderId="24" xfId="130" applyFont="1" applyBorder="1" applyAlignment="1">
      <alignment horizontal="center"/>
    </xf>
    <xf numFmtId="0" fontId="39" fillId="0" borderId="19" xfId="162" applyFont="1" applyBorder="1" applyAlignment="1">
      <alignment horizontal="left" vertical="top"/>
    </xf>
    <xf numFmtId="165" fontId="25" fillId="2" borderId="37" xfId="113" applyFont="1" applyFill="1" applyBorder="1" applyAlignment="1" applyProtection="1">
      <alignment horizontal="left"/>
      <protection locked="0"/>
    </xf>
    <xf numFmtId="0" fontId="41" fillId="0" borderId="24" xfId="130" applyFont="1" applyBorder="1" applyAlignment="1">
      <alignment horizontal="center" vertical="center"/>
    </xf>
    <xf numFmtId="4" fontId="41" fillId="0" borderId="24" xfId="130" applyNumberFormat="1" applyFont="1" applyBorder="1" applyAlignment="1">
      <alignment horizontal="center" vertical="center" wrapText="1"/>
    </xf>
    <xf numFmtId="0" fontId="19" fillId="0" borderId="24" xfId="130" applyBorder="1" applyAlignment="1">
      <alignment horizontal="left" vertical="center" wrapText="1" indent="1"/>
    </xf>
    <xf numFmtId="0" fontId="43" fillId="20" borderId="24" xfId="130" applyFont="1" applyFill="1" applyBorder="1" applyAlignment="1">
      <alignment horizontal="center" vertical="center" wrapText="1"/>
    </xf>
    <xf numFmtId="0" fontId="45" fillId="25" borderId="0" xfId="130" applyFont="1" applyFill="1" applyAlignment="1">
      <alignment horizontal="left" vertical="center" indent="1"/>
    </xf>
    <xf numFmtId="0" fontId="19" fillId="25" borderId="0" xfId="130" applyFill="1" applyAlignment="1">
      <alignment horizontal="center" vertical="center"/>
    </xf>
    <xf numFmtId="0" fontId="46" fillId="25" borderId="0" xfId="130" applyFont="1" applyFill="1" applyAlignment="1">
      <alignment horizontal="right" vertical="center"/>
    </xf>
    <xf numFmtId="0" fontId="47" fillId="25" borderId="0" xfId="130" applyFont="1" applyFill="1" applyAlignment="1">
      <alignment horizontal="center"/>
    </xf>
    <xf numFmtId="0" fontId="46" fillId="25" borderId="0" xfId="130" applyFont="1" applyFill="1" applyAlignment="1">
      <alignment horizontal="left" vertical="center"/>
    </xf>
    <xf numFmtId="0" fontId="46" fillId="25" borderId="0" xfId="130" applyFont="1" applyFill="1" applyAlignment="1">
      <alignment horizontal="center" vertical="top"/>
    </xf>
    <xf numFmtId="0" fontId="19" fillId="0" borderId="24" xfId="130" applyBorder="1" applyAlignment="1">
      <alignment horizontal="center" vertical="center" wrapText="1"/>
    </xf>
    <xf numFmtId="0" fontId="39" fillId="25" borderId="39" xfId="130" applyFont="1" applyFill="1" applyBorder="1" applyAlignment="1">
      <alignment horizontal="left" vertical="center"/>
    </xf>
    <xf numFmtId="49" fontId="19" fillId="13" borderId="24" xfId="130" applyNumberFormat="1" applyFill="1" applyBorder="1" applyAlignment="1" applyProtection="1">
      <alignment horizontal="left" vertical="top" wrapText="1"/>
      <protection locked="0"/>
    </xf>
    <xf numFmtId="171" fontId="19" fillId="25" borderId="38" xfId="130" applyNumberFormat="1" applyFill="1" applyBorder="1" applyAlignment="1">
      <alignment horizontal="left"/>
    </xf>
    <xf numFmtId="172" fontId="19" fillId="25" borderId="38" xfId="130" applyNumberFormat="1" applyFill="1" applyBorder="1" applyAlignment="1">
      <alignment horizontal="left"/>
    </xf>
    <xf numFmtId="0" fontId="39" fillId="25" borderId="0" xfId="130" applyFont="1" applyFill="1" applyAlignment="1">
      <alignment horizontal="left" vertical="center"/>
    </xf>
    <xf numFmtId="0" fontId="41" fillId="25" borderId="0" xfId="130" applyFont="1" applyFill="1" applyAlignment="1">
      <alignment horizontal="left" vertical="center"/>
    </xf>
    <xf numFmtId="0" fontId="49" fillId="29" borderId="124" xfId="0" applyFont="1" applyFill="1" applyBorder="1" applyAlignment="1">
      <alignment horizontal="center" vertical="center" wrapText="1"/>
    </xf>
    <xf numFmtId="0" fontId="49" fillId="29" borderId="125" xfId="0" applyFont="1" applyFill="1" applyBorder="1" applyAlignment="1">
      <alignment horizontal="center" vertical="center" wrapText="1"/>
    </xf>
    <xf numFmtId="0" fontId="49" fillId="29" borderId="123" xfId="0" applyFont="1" applyFill="1" applyBorder="1" applyAlignment="1">
      <alignment horizontal="center" vertical="center" wrapText="1"/>
    </xf>
    <xf numFmtId="49" fontId="53" fillId="25" borderId="124" xfId="163" applyNumberFormat="1" applyFont="1" applyFill="1" applyBorder="1" applyAlignment="1">
      <alignment horizontal="center" vertical="center" wrapText="1"/>
    </xf>
    <xf numFmtId="49" fontId="53" fillId="25" borderId="125" xfId="163" applyNumberFormat="1" applyFont="1" applyFill="1" applyBorder="1" applyAlignment="1">
      <alignment horizontal="center" vertical="center" wrapText="1"/>
    </xf>
    <xf numFmtId="49" fontId="53" fillId="25" borderId="123" xfId="163" applyNumberFormat="1" applyFont="1" applyFill="1" applyBorder="1" applyAlignment="1">
      <alignment horizontal="center" vertical="center" wrapText="1"/>
    </xf>
    <xf numFmtId="1" fontId="25" fillId="25" borderId="124" xfId="204" applyNumberFormat="1" applyFont="1" applyFill="1" applyBorder="1" applyAlignment="1" applyProtection="1">
      <alignment horizontal="left" vertical="center" wrapText="1"/>
    </xf>
    <xf numFmtId="1" fontId="25" fillId="25" borderId="125" xfId="204" applyNumberFormat="1" applyFont="1" applyFill="1" applyBorder="1" applyAlignment="1" applyProtection="1">
      <alignment horizontal="left" vertical="center" wrapText="1"/>
    </xf>
    <xf numFmtId="1" fontId="25" fillId="25" borderId="123" xfId="204" applyNumberFormat="1" applyFont="1" applyFill="1" applyBorder="1" applyAlignment="1" applyProtection="1">
      <alignment horizontal="left" vertical="center" wrapText="1"/>
    </xf>
    <xf numFmtId="0" fontId="56" fillId="25" borderId="0" xfId="0" applyFont="1" applyFill="1" applyAlignment="1">
      <alignment horizontal="center" vertical="center" wrapText="1"/>
    </xf>
    <xf numFmtId="49" fontId="40" fillId="25" borderId="27" xfId="0" applyNumberFormat="1" applyFont="1" applyFill="1" applyBorder="1" applyAlignment="1">
      <alignment horizontal="center" vertical="top"/>
    </xf>
    <xf numFmtId="0" fontId="41" fillId="25" borderId="28" xfId="0" applyFont="1" applyFill="1" applyBorder="1" applyAlignment="1">
      <alignment horizontal="center" vertical="top"/>
    </xf>
    <xf numFmtId="2" fontId="19" fillId="25" borderId="31" xfId="0" applyNumberFormat="1" applyFont="1" applyFill="1" applyBorder="1" applyAlignment="1">
      <alignment vertical="center" wrapText="1"/>
    </xf>
    <xf numFmtId="0" fontId="19" fillId="25" borderId="31" xfId="0" applyFont="1" applyFill="1" applyBorder="1" applyAlignment="1">
      <alignment vertical="center" wrapText="1"/>
    </xf>
    <xf numFmtId="10" fontId="50" fillId="25" borderId="40" xfId="163" applyNumberFormat="1" applyFont="1" applyFill="1" applyBorder="1" applyAlignment="1" applyProtection="1">
      <alignment horizontal="right" vertical="center" wrapText="1"/>
      <protection locked="0"/>
    </xf>
    <xf numFmtId="10" fontId="50" fillId="25" borderId="91" xfId="163" applyNumberFormat="1" applyFont="1" applyFill="1" applyBorder="1" applyAlignment="1" applyProtection="1">
      <alignment horizontal="right" vertical="center" wrapText="1"/>
      <protection locked="0"/>
    </xf>
    <xf numFmtId="2" fontId="49" fillId="25" borderId="33" xfId="163" applyNumberFormat="1" applyFont="1" applyFill="1" applyBorder="1" applyAlignment="1" applyProtection="1">
      <alignment horizontal="right" vertical="center"/>
      <protection locked="0"/>
    </xf>
    <xf numFmtId="49" fontId="19" fillId="25" borderId="0" xfId="0" applyNumberFormat="1" applyFont="1" applyFill="1" applyAlignment="1">
      <alignment horizontal="left" vertical="center" wrapText="1"/>
    </xf>
    <xf numFmtId="49" fontId="19" fillId="25" borderId="33" xfId="0" applyNumberFormat="1" applyFont="1" applyFill="1" applyBorder="1" applyAlignment="1">
      <alignment horizontal="left" vertical="center" wrapText="1"/>
    </xf>
    <xf numFmtId="14" fontId="56" fillId="25" borderId="0" xfId="0" applyNumberFormat="1" applyFont="1" applyFill="1" applyAlignment="1">
      <alignment horizontal="center" vertical="top" wrapText="1"/>
    </xf>
    <xf numFmtId="0" fontId="49" fillId="29" borderId="127" xfId="163" applyFont="1" applyFill="1" applyBorder="1" applyAlignment="1" applyProtection="1">
      <alignment horizontal="right" vertical="center"/>
      <protection locked="0"/>
    </xf>
    <xf numFmtId="0" fontId="49" fillId="29" borderId="128" xfId="163" applyFont="1" applyFill="1" applyBorder="1" applyAlignment="1" applyProtection="1">
      <alignment horizontal="right" vertical="center"/>
      <protection locked="0"/>
    </xf>
    <xf numFmtId="0" fontId="49" fillId="29" borderId="129" xfId="163" applyFont="1" applyFill="1" applyBorder="1" applyAlignment="1" applyProtection="1">
      <alignment horizontal="right" vertical="center"/>
      <protection locked="0"/>
    </xf>
    <xf numFmtId="0" fontId="58" fillId="25" borderId="27" xfId="163" applyFont="1" applyFill="1" applyBorder="1" applyAlignment="1" applyProtection="1">
      <alignment horizontal="center" vertical="center" wrapText="1"/>
      <protection locked="0"/>
    </xf>
    <xf numFmtId="0" fontId="42" fillId="25" borderId="28" xfId="163" applyFont="1" applyFill="1" applyBorder="1" applyAlignment="1" applyProtection="1">
      <alignment horizontal="center" vertical="center" wrapText="1"/>
      <protection locked="0"/>
    </xf>
    <xf numFmtId="166" fontId="25" fillId="25" borderId="43" xfId="163" applyNumberFormat="1" applyFont="1" applyFill="1" applyBorder="1" applyAlignment="1" applyProtection="1">
      <alignment horizontal="center" vertical="center"/>
      <protection locked="0"/>
    </xf>
    <xf numFmtId="49" fontId="65" fillId="25" borderId="44" xfId="0" applyNumberFormat="1" applyFont="1" applyFill="1" applyBorder="1" applyAlignment="1">
      <alignment horizontal="center"/>
    </xf>
    <xf numFmtId="49" fontId="65" fillId="25" borderId="77" xfId="0" applyNumberFormat="1" applyFont="1" applyFill="1" applyBorder="1" applyAlignment="1">
      <alignment horizontal="center"/>
    </xf>
    <xf numFmtId="49" fontId="65" fillId="25" borderId="80" xfId="0" applyNumberFormat="1" applyFont="1" applyFill="1" applyBorder="1" applyAlignment="1">
      <alignment horizontal="center"/>
    </xf>
    <xf numFmtId="0" fontId="66" fillId="25" borderId="122" xfId="0" applyFont="1" applyFill="1" applyBorder="1" applyAlignment="1">
      <alignment horizontal="center"/>
    </xf>
    <xf numFmtId="0" fontId="66" fillId="25" borderId="76" xfId="0" applyFont="1" applyFill="1" applyBorder="1" applyAlignment="1">
      <alignment horizontal="center"/>
    </xf>
    <xf numFmtId="0" fontId="66" fillId="25" borderId="81" xfId="0" applyFont="1" applyFill="1" applyBorder="1" applyAlignment="1">
      <alignment horizontal="center"/>
    </xf>
    <xf numFmtId="44" fontId="117" fillId="0" borderId="126" xfId="3" applyNumberFormat="1" applyBorder="1" applyAlignment="1">
      <alignment horizontal="center" vertical="center"/>
    </xf>
    <xf numFmtId="44" fontId="117" fillId="0" borderId="37" xfId="3" applyNumberFormat="1" applyBorder="1" applyAlignment="1">
      <alignment horizontal="center" vertical="center"/>
    </xf>
    <xf numFmtId="43" fontId="63" fillId="0" borderId="126" xfId="0" applyNumberFormat="1" applyFont="1" applyBorder="1" applyAlignment="1">
      <alignment horizontal="center" vertical="top" wrapText="1"/>
    </xf>
    <xf numFmtId="43" fontId="63" fillId="0" borderId="37" xfId="0" applyNumberFormat="1" applyFont="1" applyBorder="1" applyAlignment="1">
      <alignment horizontal="center" vertical="top" wrapText="1"/>
    </xf>
    <xf numFmtId="10" fontId="0" fillId="0" borderId="130" xfId="0" applyNumberFormat="1" applyBorder="1" applyAlignment="1">
      <alignment horizontal="center"/>
    </xf>
    <xf numFmtId="10" fontId="0" fillId="0" borderId="90" xfId="0" applyNumberFormat="1" applyBorder="1" applyAlignment="1">
      <alignment horizontal="center"/>
    </xf>
    <xf numFmtId="10" fontId="117" fillId="0" borderId="126" xfId="3" applyNumberFormat="1" applyBorder="1" applyAlignment="1">
      <alignment horizontal="center" vertical="center"/>
    </xf>
    <xf numFmtId="10" fontId="117" fillId="0" borderId="37" xfId="3" applyNumberFormat="1" applyBorder="1" applyAlignment="1">
      <alignment horizontal="center" vertical="center"/>
    </xf>
    <xf numFmtId="1" fontId="62" fillId="25" borderId="110" xfId="0" applyNumberFormat="1" applyFont="1" applyFill="1" applyBorder="1" applyAlignment="1">
      <alignment horizontal="center" vertical="center" wrapText="1"/>
    </xf>
    <xf numFmtId="0" fontId="62" fillId="25" borderId="110" xfId="0" applyFont="1" applyFill="1" applyBorder="1" applyAlignment="1">
      <alignment horizontal="center" vertical="center" wrapText="1"/>
    </xf>
    <xf numFmtId="1" fontId="62" fillId="25" borderId="112" xfId="0" applyNumberFormat="1" applyFont="1" applyFill="1" applyBorder="1" applyAlignment="1">
      <alignment horizontal="left" vertical="center" wrapText="1"/>
    </xf>
    <xf numFmtId="0" fontId="62" fillId="25" borderId="112" xfId="0" applyFont="1" applyFill="1" applyBorder="1" applyAlignment="1">
      <alignment horizontal="left" vertical="center" wrapText="1"/>
    </xf>
    <xf numFmtId="0" fontId="72" fillId="0" borderId="0" xfId="0" applyFont="1"/>
    <xf numFmtId="0" fontId="73" fillId="0" borderId="19" xfId="0" applyFont="1" applyBorder="1" applyAlignment="1">
      <alignment horizontal="center"/>
    </xf>
    <xf numFmtId="0" fontId="69" fillId="0" borderId="0" xfId="0" applyFont="1" applyAlignment="1">
      <alignment horizontal="left"/>
    </xf>
    <xf numFmtId="49" fontId="74" fillId="0" borderId="37" xfId="0" applyNumberFormat="1" applyFont="1" applyBorder="1" applyAlignment="1">
      <alignment horizontal="center" vertical="center"/>
    </xf>
    <xf numFmtId="2" fontId="78" fillId="0" borderId="22" xfId="0" applyNumberFormat="1" applyFont="1" applyBorder="1" applyAlignment="1">
      <alignment horizontal="left"/>
    </xf>
    <xf numFmtId="0" fontId="82" fillId="0" borderId="25" xfId="0" applyFont="1" applyBorder="1" applyAlignment="1">
      <alignment horizontal="center"/>
    </xf>
    <xf numFmtId="0" fontId="82" fillId="0" borderId="24" xfId="0" applyFont="1" applyBorder="1" applyAlignment="1">
      <alignment horizontal="center"/>
    </xf>
    <xf numFmtId="0" fontId="76" fillId="0" borderId="24" xfId="0" applyFont="1" applyBorder="1" applyAlignment="1">
      <alignment horizontal="center"/>
    </xf>
    <xf numFmtId="4" fontId="87" fillId="0" borderId="51" xfId="0" applyNumberFormat="1" applyFont="1" applyBorder="1" applyAlignment="1">
      <alignment horizontal="center"/>
    </xf>
    <xf numFmtId="4" fontId="70" fillId="0" borderId="51" xfId="0" applyNumberFormat="1" applyFont="1" applyBorder="1" applyAlignment="1">
      <alignment horizontal="center"/>
    </xf>
    <xf numFmtId="4" fontId="87" fillId="0" borderId="53" xfId="0" applyNumberFormat="1" applyFont="1" applyBorder="1" applyAlignment="1">
      <alignment horizontal="center"/>
    </xf>
    <xf numFmtId="4" fontId="81" fillId="0" borderId="53" xfId="0" applyNumberFormat="1" applyFont="1" applyBorder="1" applyAlignment="1">
      <alignment horizontal="center"/>
    </xf>
    <xf numFmtId="4" fontId="86" fillId="0" borderId="24" xfId="0" applyNumberFormat="1" applyFont="1" applyBorder="1" applyAlignment="1">
      <alignment horizontal="center"/>
    </xf>
    <xf numFmtId="4" fontId="87" fillId="0" borderId="24" xfId="0" applyNumberFormat="1" applyFont="1" applyBorder="1" applyAlignment="1">
      <alignment horizontal="center"/>
    </xf>
    <xf numFmtId="0" fontId="19" fillId="0" borderId="66" xfId="146" applyBorder="1" applyAlignment="1">
      <alignment horizontal="center" vertical="center"/>
    </xf>
    <xf numFmtId="2" fontId="19" fillId="31" borderId="67" xfId="146" applyNumberFormat="1" applyFill="1" applyBorder="1" applyAlignment="1">
      <alignment horizontal="center" vertical="center"/>
    </xf>
    <xf numFmtId="0" fontId="28" fillId="0" borderId="0" xfId="0" applyFont="1" applyAlignment="1">
      <alignment horizontal="center"/>
    </xf>
    <xf numFmtId="2" fontId="58" fillId="0" borderId="63" xfId="0" applyNumberFormat="1" applyFont="1" applyBorder="1" applyAlignment="1">
      <alignment horizontal="center" vertical="center"/>
    </xf>
    <xf numFmtId="2" fontId="42" fillId="0" borderId="64" xfId="0" applyNumberFormat="1" applyFont="1" applyBorder="1" applyAlignment="1">
      <alignment horizontal="center"/>
    </xf>
    <xf numFmtId="164" fontId="0" fillId="0" borderId="65" xfId="0" applyNumberFormat="1" applyBorder="1" applyAlignment="1">
      <alignment horizontal="center" vertical="center"/>
    </xf>
    <xf numFmtId="0" fontId="97" fillId="0" borderId="24" xfId="146" applyFont="1" applyBorder="1" applyAlignment="1">
      <alignment horizontal="left" vertical="center" wrapText="1"/>
    </xf>
    <xf numFmtId="0" fontId="19" fillId="0" borderId="0" xfId="226" applyAlignment="1">
      <alignment horizontal="center" vertical="center" wrapText="1"/>
    </xf>
    <xf numFmtId="2" fontId="41" fillId="0" borderId="63" xfId="0" applyNumberFormat="1" applyFont="1" applyBorder="1" applyAlignment="1">
      <alignment horizontal="center" vertical="center"/>
    </xf>
    <xf numFmtId="2" fontId="41" fillId="0" borderId="64" xfId="0" applyNumberFormat="1" applyFont="1" applyBorder="1" applyAlignment="1">
      <alignment horizontal="center"/>
    </xf>
    <xf numFmtId="176" fontId="19" fillId="0" borderId="68" xfId="204" applyNumberFormat="1" applyFont="1" applyBorder="1" applyAlignment="1" applyProtection="1">
      <alignment horizontal="center" vertical="center"/>
    </xf>
    <xf numFmtId="176" fontId="95" fillId="0" borderId="0" xfId="204" applyNumberFormat="1" applyFont="1" applyBorder="1" applyAlignment="1" applyProtection="1">
      <alignment horizontal="center"/>
    </xf>
    <xf numFmtId="176" fontId="95" fillId="0" borderId="35" xfId="204" applyNumberFormat="1" applyFont="1" applyBorder="1" applyAlignment="1" applyProtection="1">
      <alignment horizontal="center"/>
    </xf>
    <xf numFmtId="0" fontId="99" fillId="33" borderId="24" xfId="0" applyFont="1" applyFill="1" applyBorder="1" applyAlignment="1" applyProtection="1">
      <alignment vertical="center" wrapText="1"/>
      <protection locked="0"/>
    </xf>
    <xf numFmtId="0" fontId="100" fillId="25" borderId="25" xfId="0" applyFont="1" applyFill="1" applyBorder="1" applyAlignment="1" applyProtection="1">
      <alignment vertical="center" wrapText="1"/>
      <protection locked="0"/>
    </xf>
    <xf numFmtId="172" fontId="19" fillId="0" borderId="0" xfId="130" applyNumberFormat="1" applyAlignment="1">
      <alignment horizontal="left" vertical="center"/>
    </xf>
    <xf numFmtId="0" fontId="37" fillId="0" borderId="39" xfId="0" applyFont="1" applyBorder="1" applyAlignment="1">
      <alignment horizontal="center" vertical="center"/>
    </xf>
    <xf numFmtId="0" fontId="37" fillId="0" borderId="0" xfId="0" applyFont="1" applyAlignment="1">
      <alignment horizontal="center" vertical="top"/>
    </xf>
    <xf numFmtId="49" fontId="60" fillId="0" borderId="77" xfId="163" applyNumberFormat="1" applyFont="1" applyBorder="1" applyAlignment="1" applyProtection="1">
      <alignment horizontal="center" vertical="center" wrapText="1"/>
      <protection locked="0"/>
    </xf>
    <xf numFmtId="0" fontId="42" fillId="0" borderId="76" xfId="163" applyFont="1" applyBorder="1" applyAlignment="1" applyProtection="1">
      <alignment horizontal="center" vertical="center" wrapText="1"/>
      <protection locked="0"/>
    </xf>
    <xf numFmtId="1" fontId="25" fillId="0" borderId="30" xfId="163" applyNumberFormat="1" applyFont="1" applyBorder="1" applyAlignment="1" applyProtection="1">
      <alignment horizontal="left" wrapText="1"/>
      <protection locked="0"/>
    </xf>
    <xf numFmtId="0" fontId="37" fillId="0" borderId="47" xfId="0" applyFont="1" applyBorder="1" applyAlignment="1">
      <alignment horizontal="center" vertical="center"/>
    </xf>
    <xf numFmtId="0" fontId="37" fillId="0" borderId="49" xfId="0" applyFont="1" applyBorder="1" applyAlignment="1">
      <alignment horizontal="center" vertical="top"/>
    </xf>
    <xf numFmtId="49" fontId="60" fillId="0" borderId="80" xfId="163" applyNumberFormat="1" applyFont="1" applyBorder="1" applyAlignment="1" applyProtection="1">
      <alignment horizontal="center" vertical="center" wrapText="1"/>
      <protection locked="0"/>
    </xf>
    <xf numFmtId="0" fontId="42" fillId="0" borderId="81" xfId="163" applyFont="1" applyBorder="1" applyAlignment="1" applyProtection="1">
      <alignment horizontal="center" vertical="center" wrapText="1"/>
      <protection locked="0"/>
    </xf>
    <xf numFmtId="1" fontId="25" fillId="0" borderId="31" xfId="163" applyNumberFormat="1" applyFont="1" applyBorder="1" applyAlignment="1" applyProtection="1">
      <alignment horizontal="left" wrapText="1"/>
      <protection locked="0"/>
    </xf>
    <xf numFmtId="1" fontId="25" fillId="0" borderId="33" xfId="163" applyNumberFormat="1" applyFont="1" applyBorder="1" applyAlignment="1" applyProtection="1">
      <alignment horizontal="left" vertical="center"/>
      <protection locked="0"/>
    </xf>
    <xf numFmtId="0" fontId="102" fillId="34" borderId="24" xfId="0" applyFont="1" applyFill="1" applyBorder="1" applyAlignment="1" applyProtection="1">
      <alignment vertical="center" wrapText="1"/>
      <protection locked="0"/>
    </xf>
    <xf numFmtId="0" fontId="67" fillId="25" borderId="24" xfId="0" applyFont="1" applyFill="1" applyBorder="1" applyAlignment="1" applyProtection="1">
      <alignment vertical="center" wrapText="1"/>
      <protection locked="0"/>
    </xf>
    <xf numFmtId="0" fontId="28" fillId="0" borderId="39" xfId="0" applyFont="1" applyBorder="1" applyAlignment="1">
      <alignment horizontal="center"/>
    </xf>
    <xf numFmtId="4" fontId="108" fillId="25" borderId="24" xfId="0" applyNumberFormat="1" applyFont="1" applyFill="1" applyBorder="1" applyAlignment="1">
      <alignment horizontal="center" vertical="center"/>
    </xf>
    <xf numFmtId="0" fontId="108" fillId="25" borderId="24" xfId="0" applyFont="1" applyFill="1" applyBorder="1" applyAlignment="1">
      <alignment horizontal="center" vertical="center"/>
    </xf>
    <xf numFmtId="0" fontId="116" fillId="25" borderId="0" xfId="0" applyFont="1" applyFill="1" applyAlignment="1">
      <alignment horizontal="left" vertical="center"/>
    </xf>
    <xf numFmtId="49" fontId="107" fillId="25" borderId="37" xfId="0" applyNumberFormat="1" applyFont="1" applyFill="1" applyBorder="1" applyAlignment="1">
      <alignment horizontal="left" vertical="center" wrapText="1"/>
    </xf>
    <xf numFmtId="0" fontId="107" fillId="28" borderId="24" xfId="0" applyFont="1" applyFill="1" applyBorder="1" applyAlignment="1">
      <alignment horizontal="center" vertical="center"/>
    </xf>
    <xf numFmtId="0" fontId="107" fillId="36" borderId="24" xfId="0" applyFont="1" applyFill="1" applyBorder="1" applyAlignment="1">
      <alignment horizontal="center" vertical="center"/>
    </xf>
  </cellXfs>
  <cellStyles count="466">
    <cellStyle name="20% - Accent1" xfId="4" xr:uid="{00000000-0005-0000-0000-000000000000}"/>
    <cellStyle name="20% - Accent1 2" xfId="237" xr:uid="{1FE9ED92-1821-4861-9B88-A894E80378F1}"/>
    <cellStyle name="20% - Accent2" xfId="5" xr:uid="{00000000-0005-0000-0000-000001000000}"/>
    <cellStyle name="20% - Accent2 2" xfId="238" xr:uid="{F1C96062-2592-4C3C-AB9D-54887B267655}"/>
    <cellStyle name="20% - Accent3" xfId="6" xr:uid="{00000000-0005-0000-0000-000002000000}"/>
    <cellStyle name="20% - Accent3 2" xfId="239" xr:uid="{E009D232-1465-46AB-B8C2-5BAF463166D1}"/>
    <cellStyle name="20% - Accent4" xfId="7" xr:uid="{00000000-0005-0000-0000-000003000000}"/>
    <cellStyle name="20% - Accent4 2" xfId="240" xr:uid="{CAFCFC6F-1E08-4CAA-871F-16A489EEB39D}"/>
    <cellStyle name="20% - Accent5" xfId="8" xr:uid="{00000000-0005-0000-0000-000004000000}"/>
    <cellStyle name="20% - Accent5 2" xfId="241" xr:uid="{DDAEC239-C4DF-4D71-ACBB-4833FE35B522}"/>
    <cellStyle name="20% - Accent6" xfId="9" xr:uid="{00000000-0005-0000-0000-000005000000}"/>
    <cellStyle name="20% - Accent6 2" xfId="242" xr:uid="{25BC8F01-3399-419B-A5F8-5139E2F1AB80}"/>
    <cellStyle name="20% - Ênfase1 2" xfId="10" xr:uid="{00000000-0005-0000-0000-000006000000}"/>
    <cellStyle name="20% - Ênfase1 2 2" xfId="243" xr:uid="{96057EA8-8F5C-42C7-B5B5-48A5344D442A}"/>
    <cellStyle name="20% - Ênfase1 3" xfId="11" xr:uid="{00000000-0005-0000-0000-000007000000}"/>
    <cellStyle name="20% - Ênfase1 3 2" xfId="244" xr:uid="{4B4C5521-DEFA-4A0E-B51D-EADCC633222B}"/>
    <cellStyle name="20% - Ênfase1 4" xfId="12" xr:uid="{00000000-0005-0000-0000-000008000000}"/>
    <cellStyle name="20% - Ênfase1 4 2" xfId="374" xr:uid="{1D880903-AF55-4F15-B529-33F278872941}"/>
    <cellStyle name="20% - Ênfase2 2" xfId="13" xr:uid="{00000000-0005-0000-0000-000009000000}"/>
    <cellStyle name="20% - Ênfase2 2 2" xfId="245" xr:uid="{8195EE78-9502-4BBB-BF5F-C8ADAD4B2FCD}"/>
    <cellStyle name="20% - Ênfase2 3" xfId="14" xr:uid="{00000000-0005-0000-0000-00000A000000}"/>
    <cellStyle name="20% - Ênfase2 3 2" xfId="246" xr:uid="{B3357DC8-97EA-4612-A780-97E788888057}"/>
    <cellStyle name="20% - Ênfase2 4" xfId="15" xr:uid="{00000000-0005-0000-0000-00000B000000}"/>
    <cellStyle name="20% - Ênfase2 4 2" xfId="375" xr:uid="{41495245-D176-4050-9761-8B45E82F36CF}"/>
    <cellStyle name="20% - Ênfase3 2" xfId="16" xr:uid="{00000000-0005-0000-0000-00000C000000}"/>
    <cellStyle name="20% - Ênfase3 2 2" xfId="247" xr:uid="{59785AF0-746A-4EC9-A59D-F7AB21C25093}"/>
    <cellStyle name="20% - Ênfase3 3" xfId="17" xr:uid="{00000000-0005-0000-0000-00000D000000}"/>
    <cellStyle name="20% - Ênfase3 3 2" xfId="248" xr:uid="{EA79E6A5-208A-42F2-92BA-4FE370B01A1E}"/>
    <cellStyle name="20% - Ênfase3 4" xfId="18" xr:uid="{00000000-0005-0000-0000-00000E000000}"/>
    <cellStyle name="20% - Ênfase3 4 2" xfId="376" xr:uid="{D83522A7-D59C-4690-A1E4-7F32D14CC404}"/>
    <cellStyle name="20% - Ênfase4 2" xfId="19" xr:uid="{00000000-0005-0000-0000-00000F000000}"/>
    <cellStyle name="20% - Ênfase4 2 2" xfId="249" xr:uid="{B57FB2AB-DD2B-42F6-B459-BCF78DECDE4E}"/>
    <cellStyle name="20% - Ênfase4 3" xfId="20" xr:uid="{00000000-0005-0000-0000-000010000000}"/>
    <cellStyle name="20% - Ênfase4 3 2" xfId="250" xr:uid="{DBE99972-C3BB-490C-A713-AA46CBEF0D8A}"/>
    <cellStyle name="20% - Ênfase4 4" xfId="21" xr:uid="{00000000-0005-0000-0000-000011000000}"/>
    <cellStyle name="20% - Ênfase4 4 2" xfId="377" xr:uid="{301D6F51-36DC-437F-B05D-870402894F69}"/>
    <cellStyle name="20% - Ênfase5 2" xfId="22" xr:uid="{00000000-0005-0000-0000-000012000000}"/>
    <cellStyle name="20% - Ênfase5 2 2" xfId="251" xr:uid="{2D9CFC9C-74AA-4409-9C23-D794462998A9}"/>
    <cellStyle name="20% - Ênfase5 3" xfId="23" xr:uid="{00000000-0005-0000-0000-000013000000}"/>
    <cellStyle name="20% - Ênfase5 3 2" xfId="252" xr:uid="{79B08291-7531-43BA-8763-DAE5E5AE832D}"/>
    <cellStyle name="20% - Ênfase5 4" xfId="24" xr:uid="{00000000-0005-0000-0000-000014000000}"/>
    <cellStyle name="20% - Ênfase5 4 2" xfId="378" xr:uid="{D333C312-A166-4EAF-8E41-6341FA099756}"/>
    <cellStyle name="20% - Ênfase6 2" xfId="25" xr:uid="{00000000-0005-0000-0000-000015000000}"/>
    <cellStyle name="20% - Ênfase6 2 2" xfId="253" xr:uid="{B6A70F33-6757-4814-9CC4-142D1413BF92}"/>
    <cellStyle name="20% - Ênfase6 3" xfId="26" xr:uid="{00000000-0005-0000-0000-000016000000}"/>
    <cellStyle name="20% - Ênfase6 3 2" xfId="254" xr:uid="{81B89698-933A-48B1-8A34-DB028B48B6B9}"/>
    <cellStyle name="20% - Ênfase6 4" xfId="27" xr:uid="{00000000-0005-0000-0000-000017000000}"/>
    <cellStyle name="20% - Ênfase6 4 2" xfId="379" xr:uid="{72F80343-2660-409D-84CC-DF6348978120}"/>
    <cellStyle name="40% - Accent1" xfId="28" xr:uid="{00000000-0005-0000-0000-000018000000}"/>
    <cellStyle name="40% - Accent1 2" xfId="255" xr:uid="{2F4D8514-F0E3-488D-8E8F-D307D04CEAD2}"/>
    <cellStyle name="40% - Accent2" xfId="29" xr:uid="{00000000-0005-0000-0000-000019000000}"/>
    <cellStyle name="40% - Accent2 2" xfId="256" xr:uid="{0E032FFB-E053-4AE3-9077-24BB9D7D56EC}"/>
    <cellStyle name="40% - Accent3" xfId="30" xr:uid="{00000000-0005-0000-0000-00001A000000}"/>
    <cellStyle name="40% - Accent3 2" xfId="257" xr:uid="{66903110-264E-42D4-A7C5-72C760E6AE59}"/>
    <cellStyle name="40% - Accent4" xfId="31" xr:uid="{00000000-0005-0000-0000-00001B000000}"/>
    <cellStyle name="40% - Accent4 2" xfId="258" xr:uid="{F59C5B4B-01E3-409D-9832-517E337C2281}"/>
    <cellStyle name="40% - Accent5" xfId="32" xr:uid="{00000000-0005-0000-0000-00001C000000}"/>
    <cellStyle name="40% - Accent5 2" xfId="259" xr:uid="{352479CC-554F-4B87-876C-2CA0C88E707F}"/>
    <cellStyle name="40% - Accent6" xfId="33" xr:uid="{00000000-0005-0000-0000-00001D000000}"/>
    <cellStyle name="40% - Accent6 2" xfId="260" xr:uid="{1232DD99-8167-4BDB-88CA-BD9F14BAC6F7}"/>
    <cellStyle name="40% - Ênfase1 2" xfId="34" xr:uid="{00000000-0005-0000-0000-00001E000000}"/>
    <cellStyle name="40% - Ênfase1 2 2" xfId="261" xr:uid="{27E3EC48-8EEB-40F4-B6AD-BABAA1D3BAC1}"/>
    <cellStyle name="40% - Ênfase1 3" xfId="35" xr:uid="{00000000-0005-0000-0000-00001F000000}"/>
    <cellStyle name="40% - Ênfase1 3 2" xfId="262" xr:uid="{04ABAC5D-C71C-4505-A035-997B53101ECA}"/>
    <cellStyle name="40% - Ênfase1 4" xfId="36" xr:uid="{00000000-0005-0000-0000-000020000000}"/>
    <cellStyle name="40% - Ênfase1 4 2" xfId="380" xr:uid="{34BA0756-AF12-4A2B-B7D4-27A8FE033F2B}"/>
    <cellStyle name="40% - Ênfase2 2" xfId="37" xr:uid="{00000000-0005-0000-0000-000021000000}"/>
    <cellStyle name="40% - Ênfase2 2 2" xfId="263" xr:uid="{84AABF0B-204E-40BC-A049-2DBB4D7603FE}"/>
    <cellStyle name="40% - Ênfase2 3" xfId="38" xr:uid="{00000000-0005-0000-0000-000022000000}"/>
    <cellStyle name="40% - Ênfase2 3 2" xfId="264" xr:uid="{C3784044-03B1-4B86-9A8D-E15F5F2B9056}"/>
    <cellStyle name="40% - Ênfase2 4" xfId="39" xr:uid="{00000000-0005-0000-0000-000023000000}"/>
    <cellStyle name="40% - Ênfase2 4 2" xfId="381" xr:uid="{1F4630AF-F86C-4FDF-BBC6-10FC630C7A58}"/>
    <cellStyle name="40% - Ênfase3 2" xfId="40" xr:uid="{00000000-0005-0000-0000-000024000000}"/>
    <cellStyle name="40% - Ênfase3 2 2" xfId="265" xr:uid="{C25730A5-82E7-4680-B334-633D61893331}"/>
    <cellStyle name="40% - Ênfase3 3" xfId="41" xr:uid="{00000000-0005-0000-0000-000025000000}"/>
    <cellStyle name="40% - Ênfase3 3 2" xfId="266" xr:uid="{D3D96990-A01C-4341-9902-06061B6E738B}"/>
    <cellStyle name="40% - Ênfase3 4" xfId="42" xr:uid="{00000000-0005-0000-0000-000026000000}"/>
    <cellStyle name="40% - Ênfase3 4 2" xfId="382" xr:uid="{E10C59AA-F689-4A4E-9EBC-0B9922F525B6}"/>
    <cellStyle name="40% - Ênfase4 2" xfId="43" xr:uid="{00000000-0005-0000-0000-000027000000}"/>
    <cellStyle name="40% - Ênfase4 2 2" xfId="267" xr:uid="{45371279-351B-477D-814E-921973DA71AD}"/>
    <cellStyle name="40% - Ênfase4 3" xfId="44" xr:uid="{00000000-0005-0000-0000-000028000000}"/>
    <cellStyle name="40% - Ênfase4 3 2" xfId="268" xr:uid="{DE321AD1-77F8-427D-86B0-DF8BA3D9D331}"/>
    <cellStyle name="40% - Ênfase4 4" xfId="45" xr:uid="{00000000-0005-0000-0000-000029000000}"/>
    <cellStyle name="40% - Ênfase4 4 2" xfId="383" xr:uid="{F656BB78-353C-4772-A93A-D2FA07B9A139}"/>
    <cellStyle name="40% - Ênfase5 2" xfId="46" xr:uid="{00000000-0005-0000-0000-00002A000000}"/>
    <cellStyle name="40% - Ênfase5 2 2" xfId="269" xr:uid="{4CD1D5D7-3E04-421E-AA8C-8F60FA5B0AE7}"/>
    <cellStyle name="40% - Ênfase5 3" xfId="47" xr:uid="{00000000-0005-0000-0000-00002B000000}"/>
    <cellStyle name="40% - Ênfase5 3 2" xfId="270" xr:uid="{BE3252C7-97D5-4FCA-9960-3D8578428B8A}"/>
    <cellStyle name="40% - Ênfase5 4" xfId="48" xr:uid="{00000000-0005-0000-0000-00002C000000}"/>
    <cellStyle name="40% - Ênfase5 4 2" xfId="384" xr:uid="{4A556C03-E130-4FD2-BC84-1CDD693933D0}"/>
    <cellStyle name="40% - Ênfase6 2" xfId="49" xr:uid="{00000000-0005-0000-0000-00002D000000}"/>
    <cellStyle name="40% - Ênfase6 2 2" xfId="271" xr:uid="{CFB50D13-01FD-48DB-B8DD-901EC628F5FA}"/>
    <cellStyle name="40% - Ênfase6 3" xfId="50" xr:uid="{00000000-0005-0000-0000-00002E000000}"/>
    <cellStyle name="40% - Ênfase6 3 2" xfId="272" xr:uid="{6C295E17-3400-40A0-BB71-03E53BA60CEE}"/>
    <cellStyle name="40% - Ênfase6 4" xfId="51" xr:uid="{00000000-0005-0000-0000-00002F000000}"/>
    <cellStyle name="40% - Ênfase6 4 2" xfId="385" xr:uid="{1EC2A783-4D18-41BA-9FE2-E477F23B9735}"/>
    <cellStyle name="60% - Accent1" xfId="52" xr:uid="{00000000-0005-0000-0000-000030000000}"/>
    <cellStyle name="60% - Accent1 2" xfId="273" xr:uid="{2EF36A10-8CB6-4972-AC5A-5F2DCBCDBCED}"/>
    <cellStyle name="60% - Accent2" xfId="53" xr:uid="{00000000-0005-0000-0000-000031000000}"/>
    <cellStyle name="60% - Accent2 2" xfId="274" xr:uid="{39761A57-FD7E-4B21-9710-0060FB686B80}"/>
    <cellStyle name="60% - Accent3" xfId="54" xr:uid="{00000000-0005-0000-0000-000032000000}"/>
    <cellStyle name="60% - Accent3 2" xfId="275" xr:uid="{37E6EA0D-A39D-4647-ABFD-340F981A9AD8}"/>
    <cellStyle name="60% - Accent4" xfId="55" xr:uid="{00000000-0005-0000-0000-000033000000}"/>
    <cellStyle name="60% - Accent4 2" xfId="276" xr:uid="{E6A74D56-D9A2-4294-8A26-37B28A2D8002}"/>
    <cellStyle name="60% - Accent5" xfId="56" xr:uid="{00000000-0005-0000-0000-000034000000}"/>
    <cellStyle name="60% - Accent5 2" xfId="277" xr:uid="{07E21424-82AF-452E-9C9F-C01C8AF4855A}"/>
    <cellStyle name="60% - Accent6" xfId="57" xr:uid="{00000000-0005-0000-0000-000035000000}"/>
    <cellStyle name="60% - Accent6 2" xfId="278" xr:uid="{F8220222-5E1E-49D8-A1D4-D80ED1F4B0BA}"/>
    <cellStyle name="60% - Ênfase1 2" xfId="58" xr:uid="{00000000-0005-0000-0000-000036000000}"/>
    <cellStyle name="60% - Ênfase1 2 2" xfId="279" xr:uid="{154A27DF-B865-4073-AF4B-D719A83D56A5}"/>
    <cellStyle name="60% - Ênfase1 3" xfId="59" xr:uid="{00000000-0005-0000-0000-000037000000}"/>
    <cellStyle name="60% - Ênfase1 3 2" xfId="280" xr:uid="{E72E77C7-B989-44FF-8EDB-551C5C22CF1E}"/>
    <cellStyle name="60% - Ênfase1 4" xfId="60" xr:uid="{00000000-0005-0000-0000-000038000000}"/>
    <cellStyle name="60% - Ênfase1 4 2" xfId="386" xr:uid="{7AC2D4EE-F727-4DCE-A8E4-83BD6BA262C6}"/>
    <cellStyle name="60% - Ênfase2 2" xfId="61" xr:uid="{00000000-0005-0000-0000-000039000000}"/>
    <cellStyle name="60% - Ênfase2 2 2" xfId="281" xr:uid="{41B89C3B-CDC6-43EF-A6DD-507C5EFF0CAF}"/>
    <cellStyle name="60% - Ênfase2 3" xfId="62" xr:uid="{00000000-0005-0000-0000-00003A000000}"/>
    <cellStyle name="60% - Ênfase2 3 2" xfId="282" xr:uid="{7BB881CD-39AC-4017-A6A3-A55C7592AE64}"/>
    <cellStyle name="60% - Ênfase2 4" xfId="63" xr:uid="{00000000-0005-0000-0000-00003B000000}"/>
    <cellStyle name="60% - Ênfase2 4 2" xfId="387" xr:uid="{A1459A39-3E69-4177-8BC0-E7F4509B16C9}"/>
    <cellStyle name="60% - Ênfase3" xfId="458" builtinId="40"/>
    <cellStyle name="60% - Ênfase3 2" xfId="64" xr:uid="{00000000-0005-0000-0000-00003C000000}"/>
    <cellStyle name="60% - Ênfase3 2 2" xfId="283" xr:uid="{C2CA4156-088C-4480-8EB5-EDC30A8AB3F0}"/>
    <cellStyle name="60% - Ênfase3 3" xfId="65" xr:uid="{00000000-0005-0000-0000-00003D000000}"/>
    <cellStyle name="60% - Ênfase3 3 2" xfId="284" xr:uid="{FB820F59-DD15-4036-9ADC-E13525FDB025}"/>
    <cellStyle name="60% - Ênfase3 4" xfId="66" xr:uid="{00000000-0005-0000-0000-00003E000000}"/>
    <cellStyle name="60% - Ênfase3 4 2" xfId="388" xr:uid="{AE9200F7-3F37-44A4-914D-095CD838EBF8}"/>
    <cellStyle name="60% - Ênfase4 2" xfId="67" xr:uid="{00000000-0005-0000-0000-00003F000000}"/>
    <cellStyle name="60% - Ênfase4 2 2" xfId="285" xr:uid="{67140E7F-7B8E-4154-84BE-19F08AFF6019}"/>
    <cellStyle name="60% - Ênfase4 3" xfId="68" xr:uid="{00000000-0005-0000-0000-000040000000}"/>
    <cellStyle name="60% - Ênfase4 3 2" xfId="286" xr:uid="{500A339A-8EB9-406C-B866-2CF456A29670}"/>
    <cellStyle name="60% - Ênfase4 4" xfId="69" xr:uid="{00000000-0005-0000-0000-000041000000}"/>
    <cellStyle name="60% - Ênfase4 4 2" xfId="389" xr:uid="{7E182DF8-7736-44D5-B9C6-9C2D7D8D28E3}"/>
    <cellStyle name="60% - Ênfase5 2" xfId="70" xr:uid="{00000000-0005-0000-0000-000042000000}"/>
    <cellStyle name="60% - Ênfase5 2 2" xfId="287" xr:uid="{E16F8A93-49AC-4F1E-A9A4-4E2C5EAD3121}"/>
    <cellStyle name="60% - Ênfase5 3" xfId="71" xr:uid="{00000000-0005-0000-0000-000043000000}"/>
    <cellStyle name="60% - Ênfase5 3 2" xfId="288" xr:uid="{1E739FD8-0695-4728-8423-63A96BBC159D}"/>
    <cellStyle name="60% - Ênfase5 4" xfId="72" xr:uid="{00000000-0005-0000-0000-000044000000}"/>
    <cellStyle name="60% - Ênfase5 4 2" xfId="390" xr:uid="{E06FDAFD-6A2A-410A-B48F-D2382B2EA09F}"/>
    <cellStyle name="60% - Ênfase6 2" xfId="73" xr:uid="{00000000-0005-0000-0000-000045000000}"/>
    <cellStyle name="60% - Ênfase6 2 2" xfId="289" xr:uid="{CA557DFB-736B-4AEC-9E67-94DA87D1F89E}"/>
    <cellStyle name="60% - Ênfase6 3" xfId="74" xr:uid="{00000000-0005-0000-0000-000046000000}"/>
    <cellStyle name="60% - Ênfase6 3 2" xfId="290" xr:uid="{1510D382-A6EA-479E-A881-7883AD4B5510}"/>
    <cellStyle name="60% - Ênfase6 4" xfId="75" xr:uid="{00000000-0005-0000-0000-000047000000}"/>
    <cellStyle name="60% - Ênfase6 4 2" xfId="391" xr:uid="{48890A3B-9C6F-4018-BB17-C2951565FF73}"/>
    <cellStyle name="Accent1" xfId="76" xr:uid="{00000000-0005-0000-0000-000048000000}"/>
    <cellStyle name="Accent1 2" xfId="291" xr:uid="{ED973826-7BFD-458E-B161-FD49F712F4A1}"/>
    <cellStyle name="Accent2" xfId="77" xr:uid="{00000000-0005-0000-0000-000049000000}"/>
    <cellStyle name="Accent2 2" xfId="292" xr:uid="{9E5966A9-F972-41D1-B1A1-4370E327B6FE}"/>
    <cellStyle name="Accent3" xfId="78" xr:uid="{00000000-0005-0000-0000-00004A000000}"/>
    <cellStyle name="Accent3 2" xfId="293" xr:uid="{864B40BC-44F5-461A-9F92-6C32565294C4}"/>
    <cellStyle name="Accent4" xfId="79" xr:uid="{00000000-0005-0000-0000-00004B000000}"/>
    <cellStyle name="Accent4 2" xfId="294" xr:uid="{4462241F-4B5B-4E5D-9752-139213AD5EE4}"/>
    <cellStyle name="Accent5" xfId="80" xr:uid="{00000000-0005-0000-0000-00004C000000}"/>
    <cellStyle name="Accent5 2" xfId="295" xr:uid="{7B7E8A6B-69B0-4265-A348-ABC8356566E0}"/>
    <cellStyle name="Accent6" xfId="81" xr:uid="{00000000-0005-0000-0000-00004D000000}"/>
    <cellStyle name="Accent6 2" xfId="296" xr:uid="{41077117-D286-4BFB-88B5-FCD76A751D9A}"/>
    <cellStyle name="Bad" xfId="297" xr:uid="{40BA786E-9794-4553-B1B8-794AB8B79960}"/>
    <cellStyle name="Bad 1" xfId="82" xr:uid="{00000000-0005-0000-0000-00004E000000}"/>
    <cellStyle name="Bom 2" xfId="83" xr:uid="{00000000-0005-0000-0000-00004F000000}"/>
    <cellStyle name="Bom 2 2" xfId="298" xr:uid="{7B65AAB0-EB62-43F0-806E-6FFA6AF01F7B}"/>
    <cellStyle name="Bom 3" xfId="84" xr:uid="{00000000-0005-0000-0000-000050000000}"/>
    <cellStyle name="Bom 3 2" xfId="299" xr:uid="{7DFB01A9-DEB7-46DA-9657-FE6FDED0A2A0}"/>
    <cellStyle name="Bom 4" xfId="85" xr:uid="{00000000-0005-0000-0000-000051000000}"/>
    <cellStyle name="Bom 4 2" xfId="392" xr:uid="{47B4175F-6365-4FDE-B445-0BBF1E147247}"/>
    <cellStyle name="Calculation" xfId="86" xr:uid="{00000000-0005-0000-0000-000052000000}"/>
    <cellStyle name="Calculation 2" xfId="300" xr:uid="{7DCAB7B1-1FCC-4590-BCA3-5DA7221F2FFF}"/>
    <cellStyle name="Calculation 3" xfId="435" xr:uid="{77776E99-4D72-442A-B09B-2B8DF2ABDC48}"/>
    <cellStyle name="Cálculo 2" xfId="88" xr:uid="{00000000-0005-0000-0000-000053000000}"/>
    <cellStyle name="Cálculo 2 2" xfId="301" xr:uid="{80989011-84FE-4D4D-ABBC-58510056FC0D}"/>
    <cellStyle name="Cálculo 2 3" xfId="436" xr:uid="{BE8F2DFF-DAC2-4806-827F-16E3D9EBE03A}"/>
    <cellStyle name="Cálculo 3" xfId="89" xr:uid="{00000000-0005-0000-0000-000054000000}"/>
    <cellStyle name="Cálculo 3 2" xfId="302" xr:uid="{30D7A7CC-4328-402B-98C2-B71EE19B9DF6}"/>
    <cellStyle name="Cálculo 3 3" xfId="437" xr:uid="{EFAE6696-0A45-45A6-9C9F-D20CFCCFFA3A}"/>
    <cellStyle name="Cálculo 4" xfId="90" xr:uid="{00000000-0005-0000-0000-000055000000}"/>
    <cellStyle name="Cálculo 4 2" xfId="393" xr:uid="{C9933617-1815-4715-8C59-1E8B4B45F6EC}"/>
    <cellStyle name="Cálculo 4 3" xfId="452" xr:uid="{4E45326B-4BFF-44F2-82BE-8A194C8E0FF8}"/>
    <cellStyle name="Célula de Verificação 2" xfId="91" xr:uid="{00000000-0005-0000-0000-000056000000}"/>
    <cellStyle name="Célula de Verificação 2 2" xfId="303" xr:uid="{A545CE36-D922-42CF-BE3E-19658B59C6F3}"/>
    <cellStyle name="Célula de Verificação 3" xfId="92" xr:uid="{00000000-0005-0000-0000-000057000000}"/>
    <cellStyle name="Célula de Verificação 3 2" xfId="304" xr:uid="{F3C541CB-3FC9-423A-A7F1-B1A9523B6013}"/>
    <cellStyle name="Célula de Verificação 4" xfId="93" xr:uid="{00000000-0005-0000-0000-000058000000}"/>
    <cellStyle name="Célula de Verificação 4 2" xfId="394" xr:uid="{C767F675-B2D5-4AA4-86EE-9A05373A96B2}"/>
    <cellStyle name="Célula Vinculada 2" xfId="94" xr:uid="{00000000-0005-0000-0000-000059000000}"/>
    <cellStyle name="Célula Vinculada 2 2" xfId="305" xr:uid="{15F73E55-8E90-455A-BA9A-2287610B2E64}"/>
    <cellStyle name="Célula Vinculada 3" xfId="95" xr:uid="{00000000-0005-0000-0000-00005A000000}"/>
    <cellStyle name="Célula Vinculada 3 2" xfId="306" xr:uid="{9819995F-000D-414A-9F10-3613C9116C73}"/>
    <cellStyle name="Célula Vinculada 4" xfId="96" xr:uid="{00000000-0005-0000-0000-00005B000000}"/>
    <cellStyle name="Célula Vinculada 4 2" xfId="395" xr:uid="{EFF75393-CE1B-48CD-8505-987B8A518B5B}"/>
    <cellStyle name="Check Cell" xfId="87" xr:uid="{00000000-0005-0000-0000-00005C000000}"/>
    <cellStyle name="Check Cell 2" xfId="307" xr:uid="{33160336-E4A0-4BE5-B05F-BBFF06AAF852}"/>
    <cellStyle name="Ênfase1 2" xfId="207" xr:uid="{00000000-0005-0000-0000-00005D000000}"/>
    <cellStyle name="Ênfase1 2 2" xfId="308" xr:uid="{CC6B171A-9AF8-4655-B986-A062F6136134}"/>
    <cellStyle name="Ênfase1 3" xfId="208" xr:uid="{00000000-0005-0000-0000-00005E000000}"/>
    <cellStyle name="Ênfase1 3 2" xfId="309" xr:uid="{E546DB48-91E0-4DBA-9593-8D7D93E84DA6}"/>
    <cellStyle name="Ênfase1 4" xfId="209" xr:uid="{00000000-0005-0000-0000-00005F000000}"/>
    <cellStyle name="Ênfase1 4 2" xfId="396" xr:uid="{51904C08-25D5-47C6-A74C-AB649B76340E}"/>
    <cellStyle name="Ênfase2 2" xfId="210" xr:uid="{00000000-0005-0000-0000-000060000000}"/>
    <cellStyle name="Ênfase2 2 2" xfId="310" xr:uid="{2AF3594C-8FE1-4C7F-9CE6-DEE7F0A7CBE3}"/>
    <cellStyle name="Ênfase2 3" xfId="211" xr:uid="{00000000-0005-0000-0000-000061000000}"/>
    <cellStyle name="Ênfase2 3 2" xfId="311" xr:uid="{847B9A0A-A542-4072-8E75-C89E1D087B14}"/>
    <cellStyle name="Ênfase2 4" xfId="212" xr:uid="{00000000-0005-0000-0000-000062000000}"/>
    <cellStyle name="Ênfase2 4 2" xfId="397" xr:uid="{908E2EDF-4198-4B8D-8C3C-888B46E802DF}"/>
    <cellStyle name="Ênfase3 2" xfId="213" xr:uid="{00000000-0005-0000-0000-000063000000}"/>
    <cellStyle name="Ênfase3 2 2" xfId="312" xr:uid="{E4BCED78-B7FB-4D90-AA65-1504F59E0D1A}"/>
    <cellStyle name="Ênfase3 3" xfId="214" xr:uid="{00000000-0005-0000-0000-000064000000}"/>
    <cellStyle name="Ênfase3 3 2" xfId="313" xr:uid="{0EDFA3B9-3BD2-4AD4-AC9A-70B954B7824D}"/>
    <cellStyle name="Ênfase3 4" xfId="215" xr:uid="{00000000-0005-0000-0000-000065000000}"/>
    <cellStyle name="Ênfase3 4 2" xfId="398" xr:uid="{20E691B5-2431-4366-9A84-51479C2ECCCF}"/>
    <cellStyle name="Ênfase4 2" xfId="216" xr:uid="{00000000-0005-0000-0000-000066000000}"/>
    <cellStyle name="Ênfase4 2 2" xfId="314" xr:uid="{F0F897DA-8D3E-4F32-B85E-FA30D53A251B}"/>
    <cellStyle name="Ênfase4 3" xfId="217" xr:uid="{00000000-0005-0000-0000-000067000000}"/>
    <cellStyle name="Ênfase4 3 2" xfId="315" xr:uid="{43AEFE0E-0A9C-4BA7-A1E5-07FD87F05B71}"/>
    <cellStyle name="Ênfase4 4" xfId="218" xr:uid="{00000000-0005-0000-0000-000068000000}"/>
    <cellStyle name="Ênfase4 4 2" xfId="399" xr:uid="{ABD37790-18FC-49FC-A6E9-2C95E503E33B}"/>
    <cellStyle name="Ênfase5 2" xfId="219" xr:uid="{00000000-0005-0000-0000-000069000000}"/>
    <cellStyle name="Ênfase5 2 2" xfId="316" xr:uid="{87FC3907-29F4-4E04-A03B-FAC2EED8620B}"/>
    <cellStyle name="Ênfase5 3" xfId="220" xr:uid="{00000000-0005-0000-0000-00006A000000}"/>
    <cellStyle name="Ênfase5 3 2" xfId="317" xr:uid="{E05FE185-788B-4DAF-A010-7A4AD3D88698}"/>
    <cellStyle name="Ênfase5 4" xfId="221" xr:uid="{00000000-0005-0000-0000-00006B000000}"/>
    <cellStyle name="Ênfase5 4 2" xfId="400" xr:uid="{6077DC8E-1D81-477C-A0EA-867442674926}"/>
    <cellStyle name="Ênfase6 2" xfId="222" xr:uid="{00000000-0005-0000-0000-00006C000000}"/>
    <cellStyle name="Ênfase6 2 2" xfId="318" xr:uid="{9F37CD85-F156-4D01-9013-6A5190BCEE23}"/>
    <cellStyle name="Ênfase6 3" xfId="223" xr:uid="{00000000-0005-0000-0000-00006D000000}"/>
    <cellStyle name="Ênfase6 3 2" xfId="319" xr:uid="{AB798C9B-0127-4597-AECF-1A459C2DFE42}"/>
    <cellStyle name="Ênfase6 4" xfId="224" xr:uid="{00000000-0005-0000-0000-00006E000000}"/>
    <cellStyle name="Ênfase6 4 2" xfId="401" xr:uid="{7F1DA08B-91EC-4A61-8833-64DA6C1D9B3C}"/>
    <cellStyle name="Entrada 2" xfId="97" xr:uid="{00000000-0005-0000-0000-00006F000000}"/>
    <cellStyle name="Entrada 2 2" xfId="320" xr:uid="{73E00AB3-6EBF-4ED1-9EC4-57BE450EBF14}"/>
    <cellStyle name="Entrada 2 3" xfId="438" xr:uid="{187A4E31-8325-46F1-941C-66D7C4D9C202}"/>
    <cellStyle name="Entrada 3" xfId="98" xr:uid="{00000000-0005-0000-0000-000070000000}"/>
    <cellStyle name="Entrada 3 2" xfId="321" xr:uid="{6962763F-9FEF-47E7-BE9F-69E7EBBDCC35}"/>
    <cellStyle name="Entrada 3 3" xfId="439" xr:uid="{7D1BB913-0F6B-4C6C-B4BB-392829A8DC78}"/>
    <cellStyle name="Entrada 4" xfId="99" xr:uid="{00000000-0005-0000-0000-000071000000}"/>
    <cellStyle name="Entrada 4 2" xfId="402" xr:uid="{0B9F19A3-7334-44BA-8CD6-C5D6D0493F63}"/>
    <cellStyle name="Entrada 4 3" xfId="453" xr:uid="{ED1CA73C-16F3-4BBF-932C-ABA4AB61B30A}"/>
    <cellStyle name="Excel Built-in Excel Built-in Excel Built-in Excel Built-in Excel Built-in Excel Built-in Excel Built-in Excel Built-in Excel Built-in Excel Built-in Excel Built-in Normal 3" xfId="226" xr:uid="{00000000-0005-0000-0000-000072000000}"/>
    <cellStyle name="Excel Built-in Excel Built-in Excel Built-in Excel Built-in Excel Built-in Excel Built-in Excel Built-in Excel Built-in Excel Built-in Excel Built-in Excel Built-in Normal_Levant-Drenagem-Demoli-RF" xfId="225" xr:uid="{00000000-0005-0000-0000-000073000000}"/>
    <cellStyle name="Excel Built-in Excel Built-in Excel Built-in Normal 3" xfId="228" xr:uid="{00000000-0005-0000-0000-000074000000}"/>
    <cellStyle name="Excel Built-in Excel Built-in Excel Built-in Normal_Levant-Drenagem-Demoli-RF 2" xfId="227" xr:uid="{00000000-0005-0000-0000-000075000000}"/>
    <cellStyle name="Explanatory Text" xfId="100" xr:uid="{00000000-0005-0000-0000-000076000000}"/>
    <cellStyle name="Explanatory Text 2" xfId="322" xr:uid="{C80B7B0B-7E70-4894-9F1A-A22405F62DFF}"/>
    <cellStyle name="Good" xfId="323" xr:uid="{121AF690-15A2-4626-8255-92178208FB49}"/>
    <cellStyle name="Good 2" xfId="101" xr:uid="{00000000-0005-0000-0000-000077000000}"/>
    <cellStyle name="Heading 1" xfId="324" xr:uid="{7D1EFDF7-E5C6-493C-8AEE-FD75527E0165}"/>
    <cellStyle name="Heading 1 3" xfId="102" xr:uid="{00000000-0005-0000-0000-000078000000}"/>
    <cellStyle name="Heading 2" xfId="325" xr:uid="{2E5D40E1-5C2B-4E4B-A5E7-7976AEFF988A}"/>
    <cellStyle name="Heading 2 4" xfId="103" xr:uid="{00000000-0005-0000-0000-000079000000}"/>
    <cellStyle name="Heading 3" xfId="104" xr:uid="{00000000-0005-0000-0000-00007A000000}"/>
    <cellStyle name="Heading 3 2" xfId="326" xr:uid="{42EA405F-0A85-41F5-A777-EC2C28575CA7}"/>
    <cellStyle name="Heading 3 3" xfId="440" xr:uid="{0801F1D2-2CC7-4658-8187-D12F5BF3AFD4}"/>
    <cellStyle name="Heading 4" xfId="105" xr:uid="{00000000-0005-0000-0000-00007B000000}"/>
    <cellStyle name="Heading 4 2" xfId="327" xr:uid="{CDE1F59F-70D6-4262-A319-62B30FD26BC7}"/>
    <cellStyle name="Hyperlink 2" xfId="106" xr:uid="{00000000-0005-0000-0000-00007C000000}"/>
    <cellStyle name="Hyperlink 2 2" xfId="328" xr:uid="{A30CBE95-5FA3-4D57-AF4D-B4B90C0663D5}"/>
    <cellStyle name="Incorreto 2" xfId="107" xr:uid="{00000000-0005-0000-0000-00007D000000}"/>
    <cellStyle name="Incorreto 2 2" xfId="329" xr:uid="{F5EADA2F-6DC4-49F3-9181-6554F35F6C51}"/>
    <cellStyle name="Incorreto 3" xfId="108" xr:uid="{00000000-0005-0000-0000-00007E000000}"/>
    <cellStyle name="Incorreto 3 2" xfId="330" xr:uid="{5930A42F-31DF-4D1C-9CC6-AAA43F6EE23B}"/>
    <cellStyle name="Incorreto 4" xfId="109" xr:uid="{00000000-0005-0000-0000-00007F000000}"/>
    <cellStyle name="Incorreto 4 2" xfId="403" xr:uid="{9EE40B79-2B17-4C62-9B04-92CAA5C1C767}"/>
    <cellStyle name="Input" xfId="110" xr:uid="{00000000-0005-0000-0000-000080000000}"/>
    <cellStyle name="Input 2" xfId="331" xr:uid="{A3E637A8-B565-47AD-8758-1DD769A89E78}"/>
    <cellStyle name="Input 3" xfId="441" xr:uid="{10D3B200-A774-4134-9BD0-EB239CBF2A18}"/>
    <cellStyle name="Linked Cell" xfId="111" xr:uid="{00000000-0005-0000-0000-000081000000}"/>
    <cellStyle name="Linked Cell 2" xfId="332" xr:uid="{D5F1AE9C-0BA8-4C74-995A-E228A07D9282}"/>
    <cellStyle name="Moeda" xfId="2" builtinId="4"/>
    <cellStyle name="Moeda 2" xfId="112" xr:uid="{00000000-0005-0000-0000-000083000000}"/>
    <cellStyle name="Moeda 2 2" xfId="428" xr:uid="{F3E6528E-03C3-4560-83CA-4760FA3D7720}"/>
    <cellStyle name="Moeda 2 3" xfId="404" xr:uid="{EF28E40E-E43B-4309-90F0-9267596F6EB2}"/>
    <cellStyle name="Moeda 3" xfId="434" xr:uid="{4B05944E-2F38-46D4-AE30-AEDABCB1DD7E}"/>
    <cellStyle name="Moeda 4" xfId="431" xr:uid="{D7D1D0AC-85FA-470A-A4CB-E5DE303360B7}"/>
    <cellStyle name="Moeda 5" xfId="426" xr:uid="{19A0B9C3-9069-4B52-8152-5C6B5A0ACCC9}"/>
    <cellStyle name="Moeda 6" xfId="459" xr:uid="{407B2FC0-10E2-4056-82C5-556387884087}"/>
    <cellStyle name="Moeda_Composicao BDI v2.1" xfId="113" xr:uid="{00000000-0005-0000-0000-000084000000}"/>
    <cellStyle name="Neutra 2" xfId="114" xr:uid="{00000000-0005-0000-0000-000085000000}"/>
    <cellStyle name="Neutra 2 2" xfId="333" xr:uid="{270F512C-3404-4B94-944A-01B46C080007}"/>
    <cellStyle name="Neutra 3" xfId="115" xr:uid="{00000000-0005-0000-0000-000086000000}"/>
    <cellStyle name="Neutra 3 2" xfId="334" xr:uid="{4222F717-3C93-47BC-B29A-343073529976}"/>
    <cellStyle name="Neutra 4" xfId="116" xr:uid="{00000000-0005-0000-0000-000087000000}"/>
    <cellStyle name="Neutra 4 2" xfId="405" xr:uid="{0B6D0A6A-E238-41B9-985B-4C0B84F7770E}"/>
    <cellStyle name="Neutral" xfId="335" xr:uid="{943934C2-39A5-4F8D-B4BB-A793D1FF63AB}"/>
    <cellStyle name="Neutral 5" xfId="117" xr:uid="{00000000-0005-0000-0000-000088000000}"/>
    <cellStyle name="Normal" xfId="0" builtinId="0"/>
    <cellStyle name="Normal 10" xfId="118" xr:uid="{00000000-0005-0000-0000-00008A000000}"/>
    <cellStyle name="Normal 10 2" xfId="422" xr:uid="{59DCF3DF-5FD1-4EE4-B447-81A2A20EA23A}"/>
    <cellStyle name="Normal 11" xfId="119" xr:uid="{00000000-0005-0000-0000-00008B000000}"/>
    <cellStyle name="Normal 11 2" xfId="120" xr:uid="{00000000-0005-0000-0000-00008C000000}"/>
    <cellStyle name="Normal 11 2 2" xfId="423" xr:uid="{E61FD0B7-236E-4C8B-82B1-16368A76E97B}"/>
    <cellStyle name="Normal 12" xfId="121" xr:uid="{00000000-0005-0000-0000-00008D000000}"/>
    <cellStyle name="Normal 13" xfId="122" xr:uid="{00000000-0005-0000-0000-00008E000000}"/>
    <cellStyle name="Normal 14" xfId="123" xr:uid="{00000000-0005-0000-0000-00008F000000}"/>
    <cellStyle name="Normal 15" xfId="124" xr:uid="{00000000-0005-0000-0000-000090000000}"/>
    <cellStyle name="Normal 16" xfId="125" xr:uid="{00000000-0005-0000-0000-000091000000}"/>
    <cellStyle name="Normal 17" xfId="126" xr:uid="{00000000-0005-0000-0000-000092000000}"/>
    <cellStyle name="Normal 18" xfId="127" xr:uid="{00000000-0005-0000-0000-000093000000}"/>
    <cellStyle name="Normal 19" xfId="128" xr:uid="{00000000-0005-0000-0000-000094000000}"/>
    <cellStyle name="Normal 2" xfId="129" xr:uid="{00000000-0005-0000-0000-000095000000}"/>
    <cellStyle name="Normal 2 2" xfId="130" xr:uid="{00000000-0005-0000-0000-000096000000}"/>
    <cellStyle name="Normal 2 2 2" xfId="131" xr:uid="{00000000-0005-0000-0000-000097000000}"/>
    <cellStyle name="Normal 2 2 2 2" xfId="132" xr:uid="{00000000-0005-0000-0000-000098000000}"/>
    <cellStyle name="Normal 2 2 2 2 2" xfId="339" xr:uid="{FA295F2E-3FA2-4B32-8694-69F9625C781E}"/>
    <cellStyle name="Normal 2 2 2 3" xfId="338" xr:uid="{292CD3FB-FC4F-444A-A9BD-E84082ACA319}"/>
    <cellStyle name="Normal 2 2 3" xfId="133" xr:uid="{00000000-0005-0000-0000-000099000000}"/>
    <cellStyle name="Normal 2 2 3 2" xfId="229" xr:uid="{00000000-0005-0000-0000-00009A000000}"/>
    <cellStyle name="Normal 2 2 3 2 2" xfId="232" xr:uid="{DB8EE4E4-74E4-47AF-A293-23959DB4856A}"/>
    <cellStyle name="Normal 2 2 3 3" xfId="230" xr:uid="{51418D28-616A-4CA9-9CDC-EC90A51A892A}"/>
    <cellStyle name="Normal 2 2 3 4" xfId="340" xr:uid="{C3400A94-0D8D-47D6-9A36-D9865EFDE34C}"/>
    <cellStyle name="Normal 2 2 4" xfId="430" xr:uid="{2A145919-7470-4223-8568-A917213241A0}"/>
    <cellStyle name="Normal 2 2 5" xfId="337" xr:uid="{B86FBABA-9760-407D-87CB-E29AF77AC055}"/>
    <cellStyle name="Normal 2 3" xfId="134" xr:uid="{00000000-0005-0000-0000-00009B000000}"/>
    <cellStyle name="Normal 2 3 2" xfId="341" xr:uid="{509D7FBE-415D-4E89-BC87-EBDE6404DD79}"/>
    <cellStyle name="Normal 2 4" xfId="135" xr:uid="{00000000-0005-0000-0000-00009C000000}"/>
    <cellStyle name="Normal 2 4 2" xfId="421" xr:uid="{91D03452-8F50-446B-B226-E03C178817C3}"/>
    <cellStyle name="Normal 2 5" xfId="336" xr:uid="{86FC582B-F751-49F6-A28E-376877AFCA86}"/>
    <cellStyle name="Normal 2 6" xfId="461" xr:uid="{8D51CB36-1E9D-42A8-B855-56EF2276C2FF}"/>
    <cellStyle name="Normal 20" xfId="136" xr:uid="{00000000-0005-0000-0000-00009D000000}"/>
    <cellStyle name="Normal 21" xfId="137" xr:uid="{00000000-0005-0000-0000-00009E000000}"/>
    <cellStyle name="Normal 22" xfId="138" xr:uid="{00000000-0005-0000-0000-00009F000000}"/>
    <cellStyle name="Normal 23" xfId="139" xr:uid="{00000000-0005-0000-0000-0000A0000000}"/>
    <cellStyle name="Normal 24" xfId="140" xr:uid="{00000000-0005-0000-0000-0000A1000000}"/>
    <cellStyle name="Normal 25" xfId="141" xr:uid="{00000000-0005-0000-0000-0000A2000000}"/>
    <cellStyle name="Normal 26" xfId="142" xr:uid="{00000000-0005-0000-0000-0000A3000000}"/>
    <cellStyle name="Normal 27" xfId="143" xr:uid="{00000000-0005-0000-0000-0000A4000000}"/>
    <cellStyle name="Normal 28" xfId="144" xr:uid="{00000000-0005-0000-0000-0000A5000000}"/>
    <cellStyle name="Normal 29" xfId="145" xr:uid="{00000000-0005-0000-0000-0000A6000000}"/>
    <cellStyle name="Normal 3" xfId="146" xr:uid="{00000000-0005-0000-0000-0000A7000000}"/>
    <cellStyle name="Normal 3 2" xfId="147" xr:uid="{00000000-0005-0000-0000-0000A8000000}"/>
    <cellStyle name="Normal 3 2 2" xfId="406" xr:uid="{647D9914-D522-4628-8170-69CAB3793EB5}"/>
    <cellStyle name="Normal 3 3" xfId="148" xr:uid="{00000000-0005-0000-0000-0000A9000000}"/>
    <cellStyle name="Normal 3 3 2" xfId="424" xr:uid="{2447B3BE-9769-4216-B549-65CF255B6EBA}"/>
    <cellStyle name="Normal 3 4" xfId="342" xr:uid="{95AF4DA2-9C7A-42F8-A85D-A45DAC523222}"/>
    <cellStyle name="Normal 3 5" xfId="462" xr:uid="{9E1ED9B1-C489-4F78-A64A-5AD8F1FD35E5}"/>
    <cellStyle name="Normal 30" xfId="149" xr:uid="{00000000-0005-0000-0000-0000AA000000}"/>
    <cellStyle name="Normal 31" xfId="150" xr:uid="{00000000-0005-0000-0000-0000AB000000}"/>
    <cellStyle name="Normal 32" xfId="151" xr:uid="{00000000-0005-0000-0000-0000AC000000}"/>
    <cellStyle name="Normal 33" xfId="152" xr:uid="{00000000-0005-0000-0000-0000AD000000}"/>
    <cellStyle name="Normal 34" xfId="153" xr:uid="{00000000-0005-0000-0000-0000AE000000}"/>
    <cellStyle name="Normal 35" xfId="154" xr:uid="{00000000-0005-0000-0000-0000AF000000}"/>
    <cellStyle name="Normal 36" xfId="155" xr:uid="{00000000-0005-0000-0000-0000B0000000}"/>
    <cellStyle name="Normal 37" xfId="156" xr:uid="{00000000-0005-0000-0000-0000B1000000}"/>
    <cellStyle name="Normal 38" xfId="234" xr:uid="{10F32807-63A0-48FA-8A19-24A53D5B2E40}"/>
    <cellStyle name="Normal 39" xfId="231" xr:uid="{3944336F-BAFB-4049-90C5-D548C8E3EF2A}"/>
    <cellStyle name="Normal 4" xfId="157" xr:uid="{00000000-0005-0000-0000-0000B2000000}"/>
    <cellStyle name="Normal 4 2" xfId="236" xr:uid="{3F90F3A9-7946-4519-98F5-C26702137523}"/>
    <cellStyle name="Normal 40" xfId="235" xr:uid="{97ED9DD5-D048-4FDC-97B0-97615BAE12C0}"/>
    <cellStyle name="Normal 5" xfId="158" xr:uid="{00000000-0005-0000-0000-0000B3000000}"/>
    <cellStyle name="Normal 5 2" xfId="425" xr:uid="{5B03795A-3C3F-45FA-8896-59B9962D3FB2}"/>
    <cellStyle name="Normal 5 3" xfId="464" xr:uid="{3278A619-B08F-4975-A5C3-FF5F417BD1D2}"/>
    <cellStyle name="Normal 6" xfId="233" xr:uid="{3DA16472-3FF4-4469-A725-8ABE12A45AFD}"/>
    <cellStyle name="Normal 6 2" xfId="463" xr:uid="{160DB542-D216-4FE6-92C0-AE7BC035C9E0}"/>
    <cellStyle name="Normal 7" xfId="159" xr:uid="{00000000-0005-0000-0000-0000B4000000}"/>
    <cellStyle name="Normal 7 2" xfId="465" xr:uid="{A21F7312-5466-4F56-B922-1397FC0EF69E}"/>
    <cellStyle name="Normal 8" xfId="160" xr:uid="{00000000-0005-0000-0000-0000B5000000}"/>
    <cellStyle name="Normal 9" xfId="161" xr:uid="{00000000-0005-0000-0000-0000B6000000}"/>
    <cellStyle name="Normal_FICHA DE VERIFICAÇÃO PRELIMINAR - Plano R" xfId="162" xr:uid="{00000000-0005-0000-0000-0000B7000000}"/>
    <cellStyle name="Normal_Orçam. Padrão PMSP Jul07" xfId="163" xr:uid="{00000000-0005-0000-0000-0000B8000000}"/>
    <cellStyle name="Nota 2" xfId="164" xr:uid="{00000000-0005-0000-0000-0000B9000000}"/>
    <cellStyle name="Nota 2 2" xfId="343" xr:uid="{B20AD006-14AD-4010-B72F-050E975A0BCF}"/>
    <cellStyle name="Nota 2 3" xfId="442" xr:uid="{8FA31546-5A53-480C-BF90-47F42848BA50}"/>
    <cellStyle name="Nota 3" xfId="165" xr:uid="{00000000-0005-0000-0000-0000BA000000}"/>
    <cellStyle name="Nota 3 2" xfId="344" xr:uid="{6B1FBC47-6A4E-4608-BE7D-66E2351D60F5}"/>
    <cellStyle name="Nota 3 3" xfId="443" xr:uid="{1D83CCBB-1749-473C-937E-25F71D20CFFF}"/>
    <cellStyle name="Nota 4" xfId="166" xr:uid="{00000000-0005-0000-0000-0000BB000000}"/>
    <cellStyle name="Nota 4 2" xfId="407" xr:uid="{4B53AF76-CE54-41FB-8FC7-B90B9E7AF170}"/>
    <cellStyle name="Nota 4 3" xfId="454" xr:uid="{CA954A95-C3CD-4966-9BDD-D7B723891ED2}"/>
    <cellStyle name="Note" xfId="345" xr:uid="{FBF36DE1-F26C-41EE-9828-0C0D3D6A7495}"/>
    <cellStyle name="Note 2" xfId="444" xr:uid="{52E50C82-7237-4051-90DF-F7690D8793F1}"/>
    <cellStyle name="Note 6" xfId="167" xr:uid="{00000000-0005-0000-0000-0000BC000000}"/>
    <cellStyle name="Output" xfId="168" xr:uid="{00000000-0005-0000-0000-0000BD000000}"/>
    <cellStyle name="Output 2" xfId="346" xr:uid="{0DCE9857-DC72-4D67-9204-C4344CD77892}"/>
    <cellStyle name="Output 3" xfId="445" xr:uid="{8CB35AA5-E3C6-4647-AD1C-B6C856968E70}"/>
    <cellStyle name="Porcentagem" xfId="3" builtinId="5"/>
    <cellStyle name="Porcentagem 2" xfId="169" xr:uid="{00000000-0005-0000-0000-0000BF000000}"/>
    <cellStyle name="Porcentagem 2 2" xfId="170" xr:uid="{00000000-0005-0000-0000-0000C0000000}"/>
    <cellStyle name="Porcentagem 2 2 2" xfId="409" xr:uid="{817CF954-2DED-4CEF-846B-3BCA3DCD20EC}"/>
    <cellStyle name="Porcentagem 2 3" xfId="348" xr:uid="{4C14DEC3-E78B-4652-9B85-716E676ED26F}"/>
    <cellStyle name="Porcentagem 3" xfId="171" xr:uid="{00000000-0005-0000-0000-0000C1000000}"/>
    <cellStyle name="Porcentagem 3 2" xfId="347" xr:uid="{8C8BE532-EA20-4B9C-82CB-D5CE032EE4B6}"/>
    <cellStyle name="Porcentagem 4" xfId="172" xr:uid="{00000000-0005-0000-0000-0000C2000000}"/>
    <cellStyle name="Porcentagem 4 2" xfId="408" xr:uid="{328F4667-ADC5-48E0-B5CD-926CB747285A}"/>
    <cellStyle name="Porcentagem 5" xfId="420" xr:uid="{4E13BE4F-20A4-4EDA-A07C-A9B991B978DE}"/>
    <cellStyle name="Porcentagem 6" xfId="460" xr:uid="{D5194901-DED1-415C-A90A-75F7584B9570}"/>
    <cellStyle name="Saída 2" xfId="173" xr:uid="{00000000-0005-0000-0000-0000C3000000}"/>
    <cellStyle name="Saída 2 2" xfId="349" xr:uid="{34383955-F8C1-4BF1-AF89-5A2403D873F3}"/>
    <cellStyle name="Saída 2 3" xfId="446" xr:uid="{E0C164B0-D735-4B65-9B1A-E08EDA5D5054}"/>
    <cellStyle name="Saída 3" xfId="174" xr:uid="{00000000-0005-0000-0000-0000C4000000}"/>
    <cellStyle name="Saída 3 2" xfId="350" xr:uid="{B6D40235-A4FA-4A79-8ACE-DCA8AF99A6ED}"/>
    <cellStyle name="Saída 3 3" xfId="447" xr:uid="{2C35A256-2A98-4AFD-832E-2CD74A92194E}"/>
    <cellStyle name="Saída 4" xfId="175" xr:uid="{00000000-0005-0000-0000-0000C5000000}"/>
    <cellStyle name="Saída 4 2" xfId="410" xr:uid="{D934DA9B-3D64-4BE4-AABD-3D4B6C4DE35C}"/>
    <cellStyle name="Saída 4 3" xfId="455" xr:uid="{CBA1DF94-5C77-4DF3-84A5-1949D97552AA}"/>
    <cellStyle name="Separador de milhares 2" xfId="176" xr:uid="{00000000-0005-0000-0000-0000C6000000}"/>
    <cellStyle name="Separador de milhares 2 2" xfId="351" xr:uid="{12B8BCDA-E684-4E27-BE0B-9387AE02E383}"/>
    <cellStyle name="Separador de milhares 3" xfId="177" xr:uid="{00000000-0005-0000-0000-0000C7000000}"/>
    <cellStyle name="Separador de milhares 3 2" xfId="352" xr:uid="{8F5AADDE-626D-40C5-B1EF-960DF269C59F}"/>
    <cellStyle name="Texto de Aviso 2" xfId="178" xr:uid="{00000000-0005-0000-0000-0000C8000000}"/>
    <cellStyle name="Texto de Aviso 2 2" xfId="353" xr:uid="{BA3903D5-3AC9-4E2A-9FBB-1478BCC8565E}"/>
    <cellStyle name="Texto de Aviso 3" xfId="179" xr:uid="{00000000-0005-0000-0000-0000C9000000}"/>
    <cellStyle name="Texto de Aviso 3 2" xfId="354" xr:uid="{58BB1301-3BAB-4DC1-867F-94F7C50FCA73}"/>
    <cellStyle name="Texto Explicativo 2" xfId="180" xr:uid="{00000000-0005-0000-0000-0000CA000000}"/>
    <cellStyle name="Texto Explicativo 2 2" xfId="355" xr:uid="{ADDBCA6C-DB11-4C6D-9163-9634F1A29E24}"/>
    <cellStyle name="Texto Explicativo 3" xfId="181" xr:uid="{00000000-0005-0000-0000-0000CB000000}"/>
    <cellStyle name="Texto Explicativo 3 2" xfId="356" xr:uid="{47D97752-A4BB-43DE-A144-DF763595D046}"/>
    <cellStyle name="Title" xfId="182" xr:uid="{00000000-0005-0000-0000-0000CC000000}"/>
    <cellStyle name="Title 2" xfId="357" xr:uid="{AA604444-D958-4C4B-8708-58ECE12DB56E}"/>
    <cellStyle name="Título 1 2" xfId="186" xr:uid="{00000000-0005-0000-0000-0000CD000000}"/>
    <cellStyle name="Título 1 2 2" xfId="358" xr:uid="{769FB853-28B5-448E-9784-74F2BE469CC2}"/>
    <cellStyle name="Título 1 3" xfId="187" xr:uid="{00000000-0005-0000-0000-0000CE000000}"/>
    <cellStyle name="Título 1 3 2" xfId="359" xr:uid="{EF7B1FCB-E1F7-48AD-A637-28E8E3BF1DED}"/>
    <cellStyle name="Título 1 4" xfId="188" xr:uid="{00000000-0005-0000-0000-0000CF000000}"/>
    <cellStyle name="Título 1 4 2" xfId="411" xr:uid="{C0CB9F2E-46C2-44AA-B6C3-43813A4C463B}"/>
    <cellStyle name="Título 2 2" xfId="189" xr:uid="{00000000-0005-0000-0000-0000D0000000}"/>
    <cellStyle name="Título 2 2 2" xfId="360" xr:uid="{4BDAEF5C-3791-432B-8B3A-461DD96B55A7}"/>
    <cellStyle name="Título 2 3" xfId="190" xr:uid="{00000000-0005-0000-0000-0000D1000000}"/>
    <cellStyle name="Título 2 3 2" xfId="361" xr:uid="{6B9D0151-17CC-45A2-A60F-09E507548C27}"/>
    <cellStyle name="Título 2 4" xfId="191" xr:uid="{00000000-0005-0000-0000-0000D2000000}"/>
    <cellStyle name="Título 2 4 2" xfId="412" xr:uid="{CBD77F38-4828-4543-9756-7A929A0813E6}"/>
    <cellStyle name="Título 3 2" xfId="192" xr:uid="{00000000-0005-0000-0000-0000D3000000}"/>
    <cellStyle name="Título 3 2 2" xfId="362" xr:uid="{F0EA47F4-DC73-48A6-BD0B-F2812A9A8F55}"/>
    <cellStyle name="Título 3 2 3" xfId="448" xr:uid="{07500DF3-FE50-45E6-A78C-D6119B27D07B}"/>
    <cellStyle name="Título 3 3" xfId="193" xr:uid="{00000000-0005-0000-0000-0000D4000000}"/>
    <cellStyle name="Título 3 3 2" xfId="363" xr:uid="{DEB5338A-00F5-4BB8-8DEE-6861FBEC6392}"/>
    <cellStyle name="Título 3 3 3" xfId="449" xr:uid="{B8B93500-9269-4A9C-8D28-39288D08DE54}"/>
    <cellStyle name="Título 3 4" xfId="194" xr:uid="{00000000-0005-0000-0000-0000D5000000}"/>
    <cellStyle name="Título 3 4 2" xfId="413" xr:uid="{779A48C1-F074-45BC-9995-38395721ECA7}"/>
    <cellStyle name="Título 3 4 3" xfId="456" xr:uid="{F916D2E6-E9B3-471C-B5D4-0C6E6DBB23A9}"/>
    <cellStyle name="Título 4 2" xfId="195" xr:uid="{00000000-0005-0000-0000-0000D6000000}"/>
    <cellStyle name="Título 4 2 2" xfId="364" xr:uid="{15379DFC-A8EB-4E68-B2E8-09B6677CCACC}"/>
    <cellStyle name="Título 4 3" xfId="196" xr:uid="{00000000-0005-0000-0000-0000D7000000}"/>
    <cellStyle name="Título 4 3 2" xfId="365" xr:uid="{8A4BC78F-84A9-47B6-95F2-B4CE66DE51B2}"/>
    <cellStyle name="Título 4 4" xfId="197" xr:uid="{00000000-0005-0000-0000-0000D8000000}"/>
    <cellStyle name="Título 4 4 2" xfId="414" xr:uid="{1EE257CE-761F-455D-8FF0-2EBFEE51220A}"/>
    <cellStyle name="Título 5" xfId="198" xr:uid="{00000000-0005-0000-0000-0000D9000000}"/>
    <cellStyle name="Título 5 2" xfId="199" xr:uid="{00000000-0005-0000-0000-0000DA000000}"/>
    <cellStyle name="Título 5 2 2" xfId="415" xr:uid="{F25400B8-BB11-441E-A252-96EE80DB5B08}"/>
    <cellStyle name="Título 5 3" xfId="366" xr:uid="{ED2BF78F-E832-4271-BE76-E400454CC0F2}"/>
    <cellStyle name="Título 6" xfId="200" xr:uid="{00000000-0005-0000-0000-0000DB000000}"/>
    <cellStyle name="Título 6 2" xfId="367" xr:uid="{7CFC6822-5302-4CEE-9C79-58714F21A847}"/>
    <cellStyle name="Total 2" xfId="183" xr:uid="{00000000-0005-0000-0000-0000DC000000}"/>
    <cellStyle name="Total 2 2" xfId="368" xr:uid="{7C043218-F502-4D97-82C6-351613BAE203}"/>
    <cellStyle name="Total 2 3" xfId="450" xr:uid="{73C17949-12EF-4667-95D5-61C78737B848}"/>
    <cellStyle name="Total 3" xfId="184" xr:uid="{00000000-0005-0000-0000-0000DD000000}"/>
    <cellStyle name="Total 3 2" xfId="369" xr:uid="{64AA6C89-EED4-4A11-B88A-987790380A19}"/>
    <cellStyle name="Total 3 3" xfId="451" xr:uid="{125210B9-1D38-49A8-8A5F-C04639433190}"/>
    <cellStyle name="Total 4" xfId="185" xr:uid="{00000000-0005-0000-0000-0000DE000000}"/>
    <cellStyle name="Total 4 2" xfId="416" xr:uid="{1B12C1B4-3166-453E-99B5-DD3D23E2F728}"/>
    <cellStyle name="Total 4 3" xfId="457" xr:uid="{B0C47EB0-9DCE-48D9-AC83-E294F05F62EE}"/>
    <cellStyle name="Vírgula" xfId="1" builtinId="3"/>
    <cellStyle name="Vírgula 2" xfId="201" xr:uid="{00000000-0005-0000-0000-0000E0000000}"/>
    <cellStyle name="Vírgula 2 2" xfId="202" xr:uid="{00000000-0005-0000-0000-0000E1000000}"/>
    <cellStyle name="Vírgula 2 2 2" xfId="418" xr:uid="{0837DD61-F347-4D09-AB18-2DBB67FBB311}"/>
    <cellStyle name="Vírgula 2 3" xfId="432" xr:uid="{314CB926-8653-479C-8D74-471C8D178640}"/>
    <cellStyle name="Vírgula 2 4" xfId="371" xr:uid="{3CD73CC0-0E31-481A-9A27-62F638421A5E}"/>
    <cellStyle name="Vírgula 3" xfId="203" xr:uid="{00000000-0005-0000-0000-0000E2000000}"/>
    <cellStyle name="Vírgula 3 2" xfId="372" xr:uid="{67FA5DA5-75DB-41D5-9A43-BA1F12CD6803}"/>
    <cellStyle name="Vírgula 4" xfId="204" xr:uid="{00000000-0005-0000-0000-0000E3000000}"/>
    <cellStyle name="Vírgula 4 2" xfId="433" xr:uid="{F986EE9E-309D-44CA-A982-8ADF3EAF6CD4}"/>
    <cellStyle name="Vírgula 4 3" xfId="429" xr:uid="{4E08306B-BC83-4EDE-8C1A-706EF15F0650}"/>
    <cellStyle name="Vírgula 4 4" xfId="370" xr:uid="{762A5E37-3F5E-4D0E-B4D3-4C03C69A9122}"/>
    <cellStyle name="Vírgula 5" xfId="205" xr:uid="{00000000-0005-0000-0000-0000E4000000}"/>
    <cellStyle name="Vírgula 5 2" xfId="417" xr:uid="{DE008C82-06A7-465A-AC9F-5D5F91C55779}"/>
    <cellStyle name="Vírgula 6" xfId="427" xr:uid="{FCA7C353-5CCA-4738-A9F8-81F32228863F}"/>
    <cellStyle name="Vírgula 7" xfId="419" xr:uid="{0A135055-A3E1-45F7-82E4-8D43B2FC5E77}"/>
    <cellStyle name="Warning Text" xfId="206" xr:uid="{00000000-0005-0000-0000-0000E5000000}"/>
    <cellStyle name="Warning Text 2" xfId="373" xr:uid="{9A569479-53AD-4945-BCF4-15BDF3D3AEA3}"/>
  </cellStyles>
  <dxfs count="4">
    <dxf>
      <fill>
        <patternFill>
          <bgColor rgb="FFFF0000"/>
        </patternFill>
      </fill>
    </dxf>
    <dxf>
      <fill>
        <patternFill patternType="solid">
          <fgColor rgb="FFFFFF99"/>
          <bgColor rgb="FFFFFF99"/>
        </patternFill>
      </fill>
    </dxf>
    <dxf>
      <font>
        <b/>
      </font>
      <fill>
        <patternFill patternType="solid">
          <fgColor rgb="FFD8D8D8"/>
          <bgColor rgb="FFD8D8D8"/>
        </patternFill>
      </fill>
      <border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0F0F0"/>
      <rgbColor rgb="FFCCCCCC"/>
      <rgbColor rgb="FF800000"/>
      <rgbColor rgb="FF008000"/>
      <rgbColor rgb="FF000080"/>
      <rgbColor rgb="FF808000"/>
      <rgbColor rgb="FF800080"/>
      <rgbColor rgb="FF31859C"/>
      <rgbColor rgb="FFC0C0C0"/>
      <rgbColor rgb="FF808080"/>
      <rgbColor rgb="FF9999FF"/>
      <rgbColor rgb="FFE6B9B8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EEECE1"/>
      <rgbColor rgb="FFD9D9D9"/>
      <rgbColor rgb="FF800080"/>
      <rgbColor rgb="FF800000"/>
      <rgbColor rgb="FF00B050"/>
      <rgbColor rgb="FF0000FF"/>
      <rgbColor rgb="FFB9CDE5"/>
      <rgbColor rgb="FFEBF1DE"/>
      <rgbColor rgb="FFCCFFCC"/>
      <rgbColor rgb="FFFFFF99"/>
      <rgbColor rgb="FF99CCFF"/>
      <rgbColor rgb="FFFF99CC"/>
      <rgbColor rgb="FFCC99FF"/>
      <rgbColor rgb="FFFFCC99"/>
      <rgbColor rgb="FFBFBFBF"/>
      <rgbColor rgb="FF33CCCC"/>
      <rgbColor rgb="FFA6A6A6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E6E0EC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180360</xdr:colOff>
      <xdr:row>0</xdr:row>
      <xdr:rowOff>0</xdr:rowOff>
    </xdr:from>
    <xdr:to>
      <xdr:col>1</xdr:col>
      <xdr:colOff>550080</xdr:colOff>
      <xdr:row>1</xdr:row>
      <xdr:rowOff>81138</xdr:rowOff>
    </xdr:to>
    <xdr:pic>
      <xdr:nvPicPr>
        <xdr:cNvPr id="2" name="Imagem 14" descr="Logo ICANP.JP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41720" y="52920"/>
          <a:ext cx="369720" cy="342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148680</xdr:colOff>
      <xdr:row>0</xdr:row>
      <xdr:rowOff>21600</xdr:rowOff>
    </xdr:from>
    <xdr:to>
      <xdr:col>1</xdr:col>
      <xdr:colOff>592560</xdr:colOff>
      <xdr:row>1</xdr:row>
      <xdr:rowOff>211320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410040" y="678600"/>
          <a:ext cx="443880" cy="4471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</xdr:col>
      <xdr:colOff>22412</xdr:colOff>
      <xdr:row>43</xdr:row>
      <xdr:rowOff>605118</xdr:rowOff>
    </xdr:from>
    <xdr:to>
      <xdr:col>5</xdr:col>
      <xdr:colOff>832337</xdr:colOff>
      <xdr:row>48</xdr:row>
      <xdr:rowOff>124927</xdr:rowOff>
    </xdr:to>
    <xdr:sp macro="" textlink="">
      <xdr:nvSpPr>
        <xdr:cNvPr id="4" name="CaixaDeTexto 4">
          <a:extLst>
            <a:ext uri="{FF2B5EF4-FFF2-40B4-BE49-F238E27FC236}">
              <a16:creationId xmlns:a16="http://schemas.microsoft.com/office/drawing/2014/main" id="{E44F8726-2832-49E7-AEE4-DE5D1B26B24E}"/>
            </a:ext>
          </a:extLst>
        </xdr:cNvPr>
        <xdr:cNvSpPr/>
      </xdr:nvSpPr>
      <xdr:spPr>
        <a:xfrm>
          <a:off x="268941" y="9457765"/>
          <a:ext cx="3286425" cy="987780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>
          <a:noAutofit/>
        </a:bodyPr>
        <a:lstStyle/>
        <a:p>
          <a:pPr algn="ctr">
            <a:lnSpc>
              <a:spcPct val="100000"/>
            </a:lnSpc>
          </a:pPr>
          <a:r>
            <a:rPr lang="pt-BR" sz="1000" b="0" strike="noStrike" spc="-1">
              <a:solidFill>
                <a:srgbClr val="000000"/>
              </a:solidFill>
              <a:latin typeface="Calibri"/>
              <a:ea typeface="Verdana"/>
            </a:rPr>
            <a:t>_________________________________</a:t>
          </a:r>
          <a:endParaRPr lang="pt-BR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000" b="1" strike="noStrike" spc="-1">
              <a:solidFill>
                <a:srgbClr val="000000"/>
              </a:solidFill>
              <a:latin typeface="Calibri"/>
              <a:ea typeface="Verdana"/>
            </a:rPr>
            <a:t>Responsável pelo Tomador</a:t>
          </a:r>
          <a:endParaRPr lang="pt-BR" sz="1000" b="0" strike="noStrike" spc="-1">
            <a:latin typeface="Times New Roman"/>
          </a:endParaRPr>
        </a:p>
        <a:p>
          <a:pPr algn="ctr"/>
          <a:r>
            <a:rPr lang="pt-BR" sz="1100" b="0">
              <a:effectLst/>
              <a:latin typeface="+mn-lt"/>
              <a:ea typeface="+mn-ea"/>
              <a:cs typeface="+mn-cs"/>
            </a:rPr>
            <a:t>Engº Daniel Rossi</a:t>
          </a:r>
          <a:endParaRPr lang="pt-BR">
            <a:effectLst/>
          </a:endParaRPr>
        </a:p>
        <a:p>
          <a:pPr algn="ctr"/>
          <a:r>
            <a:rPr lang="pt-BR" sz="1100" b="0">
              <a:effectLst/>
              <a:latin typeface="+mn-lt"/>
              <a:ea typeface="+mn-ea"/>
              <a:cs typeface="+mn-cs"/>
            </a:rPr>
            <a:t>Secretário de Obras e Mobilidade</a:t>
          </a:r>
          <a:endParaRPr lang="pt-BR">
            <a:effectLst/>
          </a:endParaRPr>
        </a:p>
      </xdr:txBody>
    </xdr:sp>
    <xdr:clientData/>
  </xdr:twoCellAnchor>
  <xdr:twoCellAnchor>
    <xdr:from>
      <xdr:col>6</xdr:col>
      <xdr:colOff>526677</xdr:colOff>
      <xdr:row>43</xdr:row>
      <xdr:rowOff>649941</xdr:rowOff>
    </xdr:from>
    <xdr:to>
      <xdr:col>10</xdr:col>
      <xdr:colOff>87260</xdr:colOff>
      <xdr:row>48</xdr:row>
      <xdr:rowOff>9703</xdr:rowOff>
    </xdr:to>
    <xdr:sp macro="" textlink="">
      <xdr:nvSpPr>
        <xdr:cNvPr id="5" name="CaixaDeTexto 4_0">
          <a:extLst>
            <a:ext uri="{FF2B5EF4-FFF2-40B4-BE49-F238E27FC236}">
              <a16:creationId xmlns:a16="http://schemas.microsoft.com/office/drawing/2014/main" id="{6505D3EA-BE25-4D29-951F-E5CD9B1DB37D}"/>
            </a:ext>
          </a:extLst>
        </xdr:cNvPr>
        <xdr:cNvSpPr/>
      </xdr:nvSpPr>
      <xdr:spPr>
        <a:xfrm>
          <a:off x="4112559" y="9502588"/>
          <a:ext cx="2384466" cy="827733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>
          <a:noAutofit/>
        </a:bodyPr>
        <a:lstStyle/>
        <a:p>
          <a:pPr algn="ctr">
            <a:lnSpc>
              <a:spcPct val="100000"/>
            </a:lnSpc>
          </a:pPr>
          <a:r>
            <a:rPr lang="pt-BR" sz="1000" b="0" strike="noStrike" spc="-1">
              <a:solidFill>
                <a:srgbClr val="000000"/>
              </a:solidFill>
              <a:latin typeface="Calibri"/>
              <a:ea typeface="Verdana"/>
            </a:rPr>
            <a:t>_________________________________</a:t>
          </a:r>
          <a:endParaRPr lang="pt-BR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000" b="1" strike="noStrike" spc="-1">
              <a:solidFill>
                <a:srgbClr val="000000"/>
              </a:solidFill>
              <a:latin typeface="Calibri"/>
              <a:ea typeface="Verdana"/>
            </a:rPr>
            <a:t>Responsável pelo Orçamento</a:t>
          </a:r>
        </a:p>
        <a:p>
          <a:pPr algn="ctr">
            <a:lnSpc>
              <a:spcPct val="100000"/>
            </a:lnSpc>
          </a:pPr>
          <a:r>
            <a:rPr lang="pt-BR" sz="1000" b="0" strike="noStrike" spc="-1">
              <a:solidFill>
                <a:srgbClr val="000000"/>
              </a:solidFill>
              <a:latin typeface="Calibri"/>
              <a:ea typeface="Verdana"/>
            </a:rPr>
            <a:t>Engº Fernando</a:t>
          </a:r>
          <a:r>
            <a:rPr lang="pt-BR" sz="1000" b="0" strike="noStrike" spc="-1" baseline="0">
              <a:solidFill>
                <a:srgbClr val="000000"/>
              </a:solidFill>
              <a:latin typeface="Calibri"/>
              <a:ea typeface="Verdana"/>
            </a:rPr>
            <a:t> Augusto Ribeiro</a:t>
          </a:r>
          <a:endParaRPr lang="pt-BR" sz="1000" b="0" strike="noStrike" spc="-1">
            <a:solidFill>
              <a:srgbClr val="000000"/>
            </a:solidFill>
            <a:latin typeface="Calibri"/>
            <a:ea typeface="Verdana"/>
          </a:endParaRPr>
        </a:p>
        <a:p>
          <a:pPr algn="ctr">
            <a:lnSpc>
              <a:spcPct val="100000"/>
            </a:lnSpc>
          </a:pPr>
          <a:r>
            <a:rPr lang="pt-BR" sz="1000" b="0" strike="noStrike" spc="-1">
              <a:solidFill>
                <a:srgbClr val="000000"/>
              </a:solidFill>
              <a:latin typeface="Calibri"/>
              <a:ea typeface="Verdana"/>
            </a:rPr>
            <a:t>Assessor</a:t>
          </a:r>
          <a:r>
            <a:rPr lang="pt-BR" sz="1000" b="0" strike="noStrike" spc="-1" baseline="0">
              <a:solidFill>
                <a:srgbClr val="000000"/>
              </a:solidFill>
              <a:latin typeface="Calibri"/>
              <a:ea typeface="Verdana"/>
            </a:rPr>
            <a:t> I</a:t>
          </a:r>
          <a:endParaRPr lang="pt-BR" sz="1000" b="0" strike="noStrike" spc="-1">
            <a:latin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228600</xdr:colOff>
      <xdr:row>1</xdr:row>
      <xdr:rowOff>28440</xdr:rowOff>
    </xdr:from>
    <xdr:to>
      <xdr:col>1</xdr:col>
      <xdr:colOff>608760</xdr:colOff>
      <xdr:row>2</xdr:row>
      <xdr:rowOff>151560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08520" y="218880"/>
          <a:ext cx="380160" cy="38016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4</xdr:col>
      <xdr:colOff>1401263</xdr:colOff>
      <xdr:row>32</xdr:row>
      <xdr:rowOff>23092</xdr:rowOff>
    </xdr:from>
    <xdr:to>
      <xdr:col>5</xdr:col>
      <xdr:colOff>554739</xdr:colOff>
      <xdr:row>34</xdr:row>
      <xdr:rowOff>189367</xdr:rowOff>
    </xdr:to>
    <xdr:sp macro="" textlink="">
      <xdr:nvSpPr>
        <xdr:cNvPr id="3" name="CaixaDeTexto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4087313" y="7100167"/>
          <a:ext cx="3935026" cy="623475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>
          <a:noAutofit/>
        </a:bodyPr>
        <a:lstStyle/>
        <a:p>
          <a:pPr algn="ctr">
            <a:lnSpc>
              <a:spcPct val="100000"/>
            </a:lnSpc>
          </a:pPr>
          <a:r>
            <a:rPr lang="pt-BR" sz="1000" b="0" strike="noStrike" spc="-1">
              <a:solidFill>
                <a:srgbClr val="000000"/>
              </a:solidFill>
              <a:latin typeface="Calibri"/>
              <a:ea typeface="Verdana"/>
            </a:rPr>
            <a:t>_________________________________</a:t>
          </a:r>
          <a:endParaRPr lang="pt-BR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000" b="1" strike="noStrike" spc="-1">
              <a:solidFill>
                <a:srgbClr val="000000"/>
              </a:solidFill>
              <a:latin typeface="Calibri"/>
              <a:ea typeface="Verdana"/>
            </a:rPr>
            <a:t>Responsável pelo Tomador</a:t>
          </a:r>
        </a:p>
        <a:p>
          <a:pPr algn="ctr"/>
          <a:r>
            <a:rPr lang="pt-BR" sz="1100" b="0">
              <a:effectLst/>
              <a:latin typeface="+mn-lt"/>
              <a:ea typeface="+mn-ea"/>
              <a:cs typeface="+mn-cs"/>
            </a:rPr>
            <a:t>Engº Daniel Rossi</a:t>
          </a:r>
          <a:endParaRPr lang="pt-BR" sz="1000">
            <a:effectLst/>
          </a:endParaRPr>
        </a:p>
        <a:p>
          <a:pPr algn="ctr"/>
          <a:r>
            <a:rPr lang="pt-BR" sz="1100" b="0">
              <a:effectLst/>
              <a:latin typeface="+mn-lt"/>
              <a:ea typeface="+mn-ea"/>
              <a:cs typeface="+mn-cs"/>
            </a:rPr>
            <a:t>Secretário de Obras e Mobilidade</a:t>
          </a:r>
          <a:endParaRPr lang="pt-BR" sz="1000">
            <a:effectLst/>
          </a:endParaRPr>
        </a:p>
        <a:p>
          <a:pPr algn="ctr">
            <a:lnSpc>
              <a:spcPct val="100000"/>
            </a:lnSpc>
          </a:pPr>
          <a:endParaRPr lang="pt-BR" sz="1000" b="0" strike="noStrike" spc="-1">
            <a:latin typeface="Times New Roman"/>
          </a:endParaRPr>
        </a:p>
      </xdr:txBody>
    </xdr:sp>
    <xdr:clientData/>
  </xdr:twoCellAnchor>
  <xdr:twoCellAnchor>
    <xdr:from>
      <xdr:col>6</xdr:col>
      <xdr:colOff>368645</xdr:colOff>
      <xdr:row>32</xdr:row>
      <xdr:rowOff>21196</xdr:rowOff>
    </xdr:from>
    <xdr:to>
      <xdr:col>9</xdr:col>
      <xdr:colOff>193127</xdr:colOff>
      <xdr:row>34</xdr:row>
      <xdr:rowOff>163129</xdr:rowOff>
    </xdr:to>
    <xdr:sp macro="" textlink="">
      <xdr:nvSpPr>
        <xdr:cNvPr id="4" name="CaixaDeTexto 4_0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8417270" y="7098271"/>
          <a:ext cx="2929632" cy="599133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>
          <a:noAutofit/>
        </a:bodyPr>
        <a:lstStyle/>
        <a:p>
          <a:pPr algn="ctr">
            <a:lnSpc>
              <a:spcPct val="100000"/>
            </a:lnSpc>
          </a:pPr>
          <a:r>
            <a:rPr lang="pt-BR" sz="1000" b="0" strike="noStrike" spc="-1">
              <a:solidFill>
                <a:srgbClr val="000000"/>
              </a:solidFill>
              <a:latin typeface="Calibri"/>
              <a:ea typeface="Verdana"/>
            </a:rPr>
            <a:t>_________________________________</a:t>
          </a:r>
          <a:endParaRPr lang="pt-BR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000" b="1" strike="noStrike" spc="-1">
              <a:solidFill>
                <a:srgbClr val="000000"/>
              </a:solidFill>
              <a:latin typeface="Calibri"/>
              <a:ea typeface="Verdana"/>
            </a:rPr>
            <a:t>Responsável pelo Orçamento</a:t>
          </a:r>
        </a:p>
        <a:p>
          <a:pPr algn="ctr">
            <a:lnSpc>
              <a:spcPct val="100000"/>
            </a:lnSpc>
          </a:pPr>
          <a:r>
            <a:rPr lang="pt-BR" sz="1000" b="0" strike="noStrike" spc="-1">
              <a:solidFill>
                <a:srgbClr val="000000"/>
              </a:solidFill>
              <a:latin typeface="Calibri"/>
              <a:ea typeface="Verdana"/>
            </a:rPr>
            <a:t>Engº Fernando</a:t>
          </a:r>
          <a:r>
            <a:rPr lang="pt-BR" sz="1000" b="0" strike="noStrike" spc="-1" baseline="0">
              <a:solidFill>
                <a:srgbClr val="000000"/>
              </a:solidFill>
              <a:latin typeface="Calibri"/>
              <a:ea typeface="Verdana"/>
            </a:rPr>
            <a:t> Augusto Ribeiro</a:t>
          </a:r>
          <a:endParaRPr lang="pt-BR" sz="1000" b="0" strike="noStrike" spc="-1">
            <a:solidFill>
              <a:srgbClr val="000000"/>
            </a:solidFill>
            <a:latin typeface="Calibri"/>
            <a:ea typeface="Verdana"/>
          </a:endParaRPr>
        </a:p>
        <a:p>
          <a:pPr algn="ctr">
            <a:lnSpc>
              <a:spcPct val="100000"/>
            </a:lnSpc>
          </a:pPr>
          <a:r>
            <a:rPr lang="pt-BR" sz="1000" b="0" strike="noStrike" spc="-1">
              <a:solidFill>
                <a:srgbClr val="000000"/>
              </a:solidFill>
              <a:latin typeface="Calibri"/>
              <a:ea typeface="Verdana"/>
            </a:rPr>
            <a:t>Assessor</a:t>
          </a:r>
          <a:r>
            <a:rPr lang="pt-BR" sz="1000" b="0" strike="noStrike" spc="-1" baseline="0">
              <a:solidFill>
                <a:srgbClr val="000000"/>
              </a:solidFill>
              <a:latin typeface="Calibri"/>
              <a:ea typeface="Verdana"/>
            </a:rPr>
            <a:t> I</a:t>
          </a:r>
          <a:endParaRPr lang="pt-BR" sz="1000" b="0" strike="noStrike" spc="-1">
            <a:latin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157680</xdr:colOff>
      <xdr:row>0</xdr:row>
      <xdr:rowOff>33480</xdr:rowOff>
    </xdr:from>
    <xdr:to>
      <xdr:col>1</xdr:col>
      <xdr:colOff>670320</xdr:colOff>
      <xdr:row>1</xdr:row>
      <xdr:rowOff>257760</xdr:rowOff>
    </xdr:to>
    <xdr:pic>
      <xdr:nvPicPr>
        <xdr:cNvPr id="5" name="Imagem 1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95830" y="33480"/>
          <a:ext cx="512640" cy="538605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2</xdr:col>
      <xdr:colOff>1304655</xdr:colOff>
      <xdr:row>19</xdr:row>
      <xdr:rowOff>184590</xdr:rowOff>
    </xdr:from>
    <xdr:to>
      <xdr:col>2</xdr:col>
      <xdr:colOff>4591080</xdr:colOff>
      <xdr:row>25</xdr:row>
      <xdr:rowOff>29370</xdr:rowOff>
    </xdr:to>
    <xdr:sp macro="" textlink="">
      <xdr:nvSpPr>
        <xdr:cNvPr id="6" name="CaixaDeTexto 4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/>
      </xdr:nvSpPr>
      <xdr:spPr>
        <a:xfrm>
          <a:off x="2552430" y="19329840"/>
          <a:ext cx="3286425" cy="987780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>
          <a:noAutofit/>
        </a:bodyPr>
        <a:lstStyle/>
        <a:p>
          <a:pPr algn="ctr">
            <a:lnSpc>
              <a:spcPct val="100000"/>
            </a:lnSpc>
          </a:pPr>
          <a:r>
            <a:rPr lang="pt-BR" sz="1000" b="0" strike="noStrike" spc="-1">
              <a:solidFill>
                <a:srgbClr val="000000"/>
              </a:solidFill>
              <a:latin typeface="Calibri"/>
              <a:ea typeface="Verdana"/>
            </a:rPr>
            <a:t>_________________________________</a:t>
          </a:r>
          <a:endParaRPr lang="pt-BR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000" b="1" strike="noStrike" spc="-1">
              <a:solidFill>
                <a:srgbClr val="000000"/>
              </a:solidFill>
              <a:latin typeface="Calibri"/>
              <a:ea typeface="Verdana"/>
            </a:rPr>
            <a:t>Responsável pelo Tomador</a:t>
          </a:r>
          <a:endParaRPr lang="pt-BR" sz="1000" b="0" strike="noStrike" spc="-1">
            <a:latin typeface="Times New Roman"/>
          </a:endParaRPr>
        </a:p>
        <a:p>
          <a:pPr algn="ctr"/>
          <a:r>
            <a:rPr lang="pt-BR" sz="1100" b="0">
              <a:effectLst/>
              <a:latin typeface="+mn-lt"/>
              <a:ea typeface="+mn-ea"/>
              <a:cs typeface="+mn-cs"/>
            </a:rPr>
            <a:t>Engº Daniel Rossi</a:t>
          </a:r>
          <a:endParaRPr lang="pt-BR">
            <a:effectLst/>
          </a:endParaRPr>
        </a:p>
        <a:p>
          <a:pPr algn="ctr"/>
          <a:r>
            <a:rPr lang="pt-BR" sz="1100" b="0">
              <a:effectLst/>
              <a:latin typeface="+mn-lt"/>
              <a:ea typeface="+mn-ea"/>
              <a:cs typeface="+mn-cs"/>
            </a:rPr>
            <a:t>Secretário de Obras e Mobilidade</a:t>
          </a:r>
          <a:endParaRPr lang="pt-BR">
            <a:effectLst/>
          </a:endParaRPr>
        </a:p>
      </xdr:txBody>
    </xdr:sp>
    <xdr:clientData/>
  </xdr:twoCellAnchor>
  <xdr:twoCellAnchor>
    <xdr:from>
      <xdr:col>5</xdr:col>
      <xdr:colOff>399375</xdr:colOff>
      <xdr:row>20</xdr:row>
      <xdr:rowOff>29340</xdr:rowOff>
    </xdr:from>
    <xdr:to>
      <xdr:col>5</xdr:col>
      <xdr:colOff>3394770</xdr:colOff>
      <xdr:row>24</xdr:row>
      <xdr:rowOff>90960</xdr:rowOff>
    </xdr:to>
    <xdr:sp macro="" textlink="">
      <xdr:nvSpPr>
        <xdr:cNvPr id="7" name="CaixaDeTexto 4_2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/>
      </xdr:nvSpPr>
      <xdr:spPr>
        <a:xfrm>
          <a:off x="8038425" y="19365090"/>
          <a:ext cx="2995395" cy="823620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>
          <a:noAutofit/>
        </a:bodyPr>
        <a:lstStyle/>
        <a:p>
          <a:pPr algn="ctr">
            <a:lnSpc>
              <a:spcPct val="100000"/>
            </a:lnSpc>
          </a:pPr>
          <a:r>
            <a:rPr lang="pt-BR" sz="1000" b="0" strike="noStrike" spc="-1">
              <a:solidFill>
                <a:srgbClr val="000000"/>
              </a:solidFill>
              <a:latin typeface="Calibri"/>
              <a:ea typeface="Verdana"/>
            </a:rPr>
            <a:t>_________________________________</a:t>
          </a:r>
          <a:endParaRPr lang="pt-BR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000" b="1" strike="noStrike" spc="-1">
              <a:solidFill>
                <a:srgbClr val="000000"/>
              </a:solidFill>
              <a:latin typeface="Calibri"/>
              <a:ea typeface="Verdana"/>
            </a:rPr>
            <a:t>Responsável pelo Orçamento</a:t>
          </a:r>
          <a:endParaRPr lang="pt-BR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000" b="0" strike="noStrike" spc="-1">
              <a:solidFill>
                <a:srgbClr val="000000"/>
              </a:solidFill>
              <a:latin typeface="Calibri"/>
              <a:ea typeface="Verdana"/>
            </a:rPr>
            <a:t>Fernando Augusto Ribeiro</a:t>
          </a:r>
        </a:p>
        <a:p>
          <a:pPr algn="ctr">
            <a:lnSpc>
              <a:spcPct val="100000"/>
            </a:lnSpc>
          </a:pPr>
          <a:r>
            <a:rPr lang="pt-BR" sz="1000" b="0" strike="noStrike" spc="-1">
              <a:solidFill>
                <a:srgbClr val="000000"/>
              </a:solidFill>
              <a:latin typeface="Calibri"/>
              <a:ea typeface="Verdana"/>
            </a:rPr>
            <a:t>Assessor I</a:t>
          </a:r>
          <a:endParaRPr lang="pt-BR" sz="1000" b="0" strike="noStrike" spc="-1">
            <a:latin typeface="Times New Roman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194925</xdr:colOff>
      <xdr:row>1</xdr:row>
      <xdr:rowOff>71580</xdr:rowOff>
    </xdr:from>
    <xdr:to>
      <xdr:col>1</xdr:col>
      <xdr:colOff>57150</xdr:colOff>
      <xdr:row>2</xdr:row>
      <xdr:rowOff>323850</xdr:rowOff>
    </xdr:to>
    <xdr:pic>
      <xdr:nvPicPr>
        <xdr:cNvPr id="8" name="Imagem 2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94925" y="509730"/>
          <a:ext cx="652800" cy="680895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</xdr:col>
      <xdr:colOff>438301</xdr:colOff>
      <xdr:row>28</xdr:row>
      <xdr:rowOff>28575</xdr:rowOff>
    </xdr:from>
    <xdr:to>
      <xdr:col>2</xdr:col>
      <xdr:colOff>66675</xdr:colOff>
      <xdr:row>31</xdr:row>
      <xdr:rowOff>276225</xdr:rowOff>
    </xdr:to>
    <xdr:sp macro="" textlink="">
      <xdr:nvSpPr>
        <xdr:cNvPr id="9" name="CaixaDeTexto 7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/>
      </xdr:nvSpPr>
      <xdr:spPr>
        <a:xfrm>
          <a:off x="1228876" y="7639050"/>
          <a:ext cx="3352649" cy="828675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>
          <a:noAutofit/>
        </a:bodyPr>
        <a:lstStyle/>
        <a:p>
          <a:pPr algn="ctr">
            <a:lnSpc>
              <a:spcPct val="100000"/>
            </a:lnSpc>
          </a:pPr>
          <a:r>
            <a:rPr lang="pt-BR" sz="1000" b="0" strike="noStrike" spc="-1">
              <a:solidFill>
                <a:srgbClr val="000000"/>
              </a:solidFill>
              <a:latin typeface="Calibri"/>
              <a:ea typeface="Verdana"/>
            </a:rPr>
            <a:t>_________________________________</a:t>
          </a:r>
          <a:endParaRPr lang="pt-BR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000" b="1" strike="noStrike" spc="-1">
              <a:solidFill>
                <a:srgbClr val="000000"/>
              </a:solidFill>
              <a:latin typeface="Calibri"/>
              <a:ea typeface="Verdana"/>
            </a:rPr>
            <a:t>Responsável pelo Tomador</a:t>
          </a:r>
          <a:endParaRPr lang="pt-BR" sz="1000" b="0" strike="noStrike" spc="-1">
            <a:latin typeface="Times New Roman"/>
          </a:endParaRPr>
        </a:p>
        <a:p>
          <a:pPr algn="ctr"/>
          <a:r>
            <a:rPr lang="pt-BR" sz="1100" b="0">
              <a:effectLst/>
              <a:latin typeface="+mn-lt"/>
              <a:ea typeface="+mn-ea"/>
              <a:cs typeface="+mn-cs"/>
            </a:rPr>
            <a:t>Engº Daniel Rossi</a:t>
          </a:r>
          <a:endParaRPr lang="pt-BR">
            <a:effectLst/>
          </a:endParaRPr>
        </a:p>
        <a:p>
          <a:pPr algn="ctr"/>
          <a:r>
            <a:rPr lang="pt-BR" sz="1100" b="0">
              <a:effectLst/>
              <a:latin typeface="+mn-lt"/>
              <a:ea typeface="+mn-ea"/>
              <a:cs typeface="+mn-cs"/>
            </a:rPr>
            <a:t>Secretário de Obras e Mobilidade</a:t>
          </a:r>
          <a:endParaRPr lang="pt-BR">
            <a:effectLst/>
          </a:endParaRPr>
        </a:p>
      </xdr:txBody>
    </xdr:sp>
    <xdr:clientData/>
  </xdr:twoCellAnchor>
  <xdr:twoCellAnchor>
    <xdr:from>
      <xdr:col>2</xdr:col>
      <xdr:colOff>252704</xdr:colOff>
      <xdr:row>28</xdr:row>
      <xdr:rowOff>38100</xdr:rowOff>
    </xdr:from>
    <xdr:to>
      <xdr:col>5</xdr:col>
      <xdr:colOff>9524</xdr:colOff>
      <xdr:row>31</xdr:row>
      <xdr:rowOff>220680</xdr:rowOff>
    </xdr:to>
    <xdr:sp macro="" textlink="">
      <xdr:nvSpPr>
        <xdr:cNvPr id="10" name="CaixaDeTexto 4_1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/>
      </xdr:nvSpPr>
      <xdr:spPr>
        <a:xfrm>
          <a:off x="4767554" y="7648575"/>
          <a:ext cx="3042945" cy="763605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>
          <a:noAutofit/>
        </a:bodyPr>
        <a:lstStyle/>
        <a:p>
          <a:pPr algn="ctr">
            <a:lnSpc>
              <a:spcPct val="100000"/>
            </a:lnSpc>
          </a:pPr>
          <a:r>
            <a:rPr lang="pt-BR" sz="1000" b="0" strike="noStrike" spc="-1">
              <a:solidFill>
                <a:srgbClr val="000000"/>
              </a:solidFill>
              <a:latin typeface="Calibri"/>
              <a:ea typeface="Verdana"/>
            </a:rPr>
            <a:t>_________________________________</a:t>
          </a:r>
          <a:endParaRPr lang="pt-BR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000" b="1" strike="noStrike" spc="-1">
              <a:solidFill>
                <a:srgbClr val="000000"/>
              </a:solidFill>
              <a:latin typeface="Calibri"/>
              <a:ea typeface="Verdana"/>
            </a:rPr>
            <a:t>Responsável pelo Orçamento</a:t>
          </a:r>
          <a:endParaRPr lang="pt-BR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000" b="0" strike="noStrike" spc="-1">
              <a:solidFill>
                <a:srgbClr val="000000"/>
              </a:solidFill>
              <a:latin typeface="Calibri"/>
              <a:ea typeface="Verdana"/>
            </a:rPr>
            <a:t>Fernando Augusto Ribeiro</a:t>
          </a:r>
          <a:endParaRPr lang="pt-BR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000" b="0" strike="noStrike" spc="-1">
              <a:solidFill>
                <a:srgbClr val="000000"/>
              </a:solidFill>
              <a:latin typeface="Calibri"/>
              <a:ea typeface="Verdana"/>
            </a:rPr>
            <a:t>Assessor I</a:t>
          </a:r>
          <a:endParaRPr lang="pt-BR" sz="1000" b="0" strike="noStrike" spc="-1">
            <a:latin typeface="Times New Roman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133200</xdr:colOff>
      <xdr:row>14</xdr:row>
      <xdr:rowOff>104760</xdr:rowOff>
    </xdr:from>
    <xdr:to>
      <xdr:col>10</xdr:col>
      <xdr:colOff>1037520</xdr:colOff>
      <xdr:row>38</xdr:row>
      <xdr:rowOff>396360</xdr:rowOff>
    </xdr:to>
    <xdr:pic>
      <xdr:nvPicPr>
        <xdr:cNvPr id="11" name="Imagem 1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>
                  <a14:imgEffect>
                    <a14:brightnessContrast bright="40000" contrast="40000"/>
                  </a14:imgEffect>
                </a14:imgLayer>
              </a14:imgProps>
            </a:ext>
          </a:extLst>
        </a:blip>
        <a:stretch/>
      </xdr:blipFill>
      <xdr:spPr>
        <a:xfrm>
          <a:off x="133200" y="3009600"/>
          <a:ext cx="8539560" cy="4863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76320</xdr:colOff>
      <xdr:row>0</xdr:row>
      <xdr:rowOff>66600</xdr:rowOff>
    </xdr:from>
    <xdr:to>
      <xdr:col>0</xdr:col>
      <xdr:colOff>551880</xdr:colOff>
      <xdr:row>2</xdr:row>
      <xdr:rowOff>125280</xdr:rowOff>
    </xdr:to>
    <xdr:pic>
      <xdr:nvPicPr>
        <xdr:cNvPr id="12" name="Imagem 14" descr="Logo ICANP.JPG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76320" y="66600"/>
          <a:ext cx="475560" cy="4395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266760</xdr:colOff>
      <xdr:row>1</xdr:row>
      <xdr:rowOff>76320</xdr:rowOff>
    </xdr:from>
    <xdr:to>
      <xdr:col>0</xdr:col>
      <xdr:colOff>675720</xdr:colOff>
      <xdr:row>3</xdr:row>
      <xdr:rowOff>71640</xdr:rowOff>
    </xdr:to>
    <xdr:pic>
      <xdr:nvPicPr>
        <xdr:cNvPr id="13" name="Imagem 14" descr="Logo ICANP.JPG">
          <a:extLst>
            <a:ext uri="{FF2B5EF4-FFF2-40B4-BE49-F238E27FC236}">
              <a16:creationId xmlns:a16="http://schemas.microsoft.com/office/drawing/2014/main" id="{00000000-0008-0000-0900-00000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66760" y="266760"/>
          <a:ext cx="408960" cy="3762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219240</xdr:colOff>
      <xdr:row>1</xdr:row>
      <xdr:rowOff>104760</xdr:rowOff>
    </xdr:from>
    <xdr:to>
      <xdr:col>0</xdr:col>
      <xdr:colOff>628200</xdr:colOff>
      <xdr:row>3</xdr:row>
      <xdr:rowOff>100080</xdr:rowOff>
    </xdr:to>
    <xdr:pic>
      <xdr:nvPicPr>
        <xdr:cNvPr id="14" name="Imagem 14" descr="Logo ICANP.JPG">
          <a:extLst>
            <a:ext uri="{FF2B5EF4-FFF2-40B4-BE49-F238E27FC236}">
              <a16:creationId xmlns:a16="http://schemas.microsoft.com/office/drawing/2014/main" id="{00000000-0008-0000-0A00-00000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19240" y="295200"/>
          <a:ext cx="408960" cy="37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171360</xdr:colOff>
      <xdr:row>4</xdr:row>
      <xdr:rowOff>28440</xdr:rowOff>
    </xdr:from>
    <xdr:to>
      <xdr:col>0</xdr:col>
      <xdr:colOff>551520</xdr:colOff>
      <xdr:row>5</xdr:row>
      <xdr:rowOff>180000</xdr:rowOff>
    </xdr:to>
    <xdr:pic>
      <xdr:nvPicPr>
        <xdr:cNvPr id="15" name="Imagem 2">
          <a:extLst>
            <a:ext uri="{FF2B5EF4-FFF2-40B4-BE49-F238E27FC236}">
              <a16:creationId xmlns:a16="http://schemas.microsoft.com/office/drawing/2014/main" id="{00000000-0008-0000-0A00-00000F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71360" y="799920"/>
          <a:ext cx="380160" cy="38016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AB31"/>
  <sheetViews>
    <sheetView view="pageBreakPreview" zoomScaleNormal="100" workbookViewId="0">
      <selection activeCell="B21" sqref="B21"/>
    </sheetView>
  </sheetViews>
  <sheetFormatPr defaultColWidth="8.7109375" defaultRowHeight="15"/>
  <cols>
    <col min="1" max="1" width="34.42578125" customWidth="1"/>
    <col min="2" max="2" width="56.5703125" customWidth="1"/>
    <col min="4" max="4" width="28.7109375" customWidth="1"/>
    <col min="5" max="5" width="25" customWidth="1"/>
  </cols>
  <sheetData>
    <row r="1" spans="1:28">
      <c r="A1" s="590" t="s">
        <v>0</v>
      </c>
      <c r="B1" s="590"/>
      <c r="C1" s="1"/>
      <c r="D1" s="1"/>
      <c r="E1" s="1"/>
      <c r="F1" s="1"/>
      <c r="G1" s="1"/>
      <c r="H1" s="1"/>
      <c r="I1" s="1"/>
      <c r="J1" s="1"/>
      <c r="K1" s="1"/>
      <c r="L1" s="1"/>
      <c r="M1" s="2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28">
      <c r="A2" s="591" t="s">
        <v>1</v>
      </c>
      <c r="B2" s="591"/>
      <c r="C2" s="4"/>
      <c r="D2" s="4"/>
      <c r="E2" s="4"/>
      <c r="F2" s="4"/>
      <c r="G2" s="4"/>
      <c r="H2" s="4"/>
      <c r="I2" s="4"/>
      <c r="J2" s="4"/>
      <c r="K2" s="4"/>
      <c r="L2" s="4"/>
      <c r="M2" s="5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</row>
    <row r="3" spans="1:28" ht="9.75" customHeight="1">
      <c r="A3" s="6"/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5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</row>
    <row r="4" spans="1:28">
      <c r="A4" s="592" t="s">
        <v>2</v>
      </c>
      <c r="B4" s="592"/>
      <c r="C4" s="8"/>
      <c r="D4" s="5"/>
      <c r="E4" s="8"/>
      <c r="F4" s="8"/>
      <c r="G4" s="8"/>
      <c r="H4" s="8"/>
      <c r="I4" s="8"/>
      <c r="J4" s="8"/>
      <c r="K4" s="8"/>
      <c r="L4" s="8"/>
      <c r="M4" s="5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28">
      <c r="A5" s="9" t="s">
        <v>3</v>
      </c>
      <c r="B5" s="10"/>
      <c r="C5" s="11"/>
      <c r="D5" s="3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</row>
    <row r="6" spans="1:28">
      <c r="A6" s="12" t="s">
        <v>4</v>
      </c>
      <c r="B6" s="13" t="s">
        <v>5</v>
      </c>
      <c r="C6" s="11"/>
      <c r="D6" s="3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</row>
    <row r="7" spans="1:28">
      <c r="A7" s="12" t="s">
        <v>6</v>
      </c>
      <c r="B7" s="13" t="s">
        <v>7</v>
      </c>
      <c r="C7" s="11"/>
      <c r="D7" s="3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</row>
    <row r="8" spans="1:28">
      <c r="A8" s="12" t="s">
        <v>8</v>
      </c>
      <c r="B8" s="13"/>
      <c r="C8" s="11"/>
      <c r="D8" s="3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</row>
    <row r="9" spans="1:28">
      <c r="A9" s="12" t="s">
        <v>9</v>
      </c>
      <c r="B9" s="13"/>
      <c r="C9" s="11"/>
      <c r="D9" s="3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</row>
    <row r="10" spans="1:28">
      <c r="A10" s="12" t="s">
        <v>10</v>
      </c>
      <c r="B10" s="14"/>
      <c r="C10" s="11"/>
      <c r="D10" s="3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</row>
    <row r="11" spans="1:28">
      <c r="A11" s="12" t="s">
        <v>11</v>
      </c>
      <c r="B11" s="15" t="s">
        <v>285</v>
      </c>
      <c r="C11" s="11"/>
      <c r="D11" s="3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</row>
    <row r="12" spans="1:28">
      <c r="A12" s="12" t="s">
        <v>12</v>
      </c>
      <c r="B12" s="16"/>
      <c r="C12" s="11"/>
      <c r="D12" s="3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</row>
    <row r="13" spans="1:28">
      <c r="A13" s="12" t="s">
        <v>13</v>
      </c>
      <c r="B13" s="13"/>
      <c r="C13" s="11"/>
      <c r="D13" s="3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</row>
    <row r="14" spans="1:28">
      <c r="A14" s="12" t="s">
        <v>14</v>
      </c>
      <c r="B14" s="16"/>
      <c r="C14" s="11"/>
      <c r="D14" s="3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</row>
    <row r="15" spans="1:28">
      <c r="A15" s="12" t="s">
        <v>15</v>
      </c>
      <c r="B15" s="17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</row>
    <row r="16" spans="1:28">
      <c r="A16" s="12" t="s">
        <v>16</v>
      </c>
      <c r="B16" s="18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</row>
    <row r="17" spans="1:28">
      <c r="A17" s="12" t="s">
        <v>17</v>
      </c>
      <c r="B17" s="19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</row>
    <row r="18" spans="1:28">
      <c r="A18" s="20"/>
      <c r="B18" s="21"/>
    </row>
    <row r="19" spans="1:28">
      <c r="A19" s="9" t="s">
        <v>18</v>
      </c>
      <c r="B19" s="22"/>
    </row>
    <row r="20" spans="1:28">
      <c r="A20" s="12" t="s">
        <v>19</v>
      </c>
      <c r="B20" s="15" t="s">
        <v>303</v>
      </c>
    </row>
    <row r="21" spans="1:28">
      <c r="A21" s="23" t="s">
        <v>20</v>
      </c>
      <c r="B21" s="24"/>
      <c r="D21" s="25" t="s">
        <v>21</v>
      </c>
      <c r="E21" s="25" t="s">
        <v>22</v>
      </c>
    </row>
    <row r="22" spans="1:28">
      <c r="A22" s="12" t="s">
        <v>23</v>
      </c>
      <c r="B22" s="26" t="s">
        <v>24</v>
      </c>
      <c r="D22" s="27" t="s">
        <v>24</v>
      </c>
      <c r="E22" s="27" t="s">
        <v>25</v>
      </c>
    </row>
    <row r="23" spans="1:28">
      <c r="A23" s="23" t="s">
        <v>26</v>
      </c>
      <c r="B23" s="28" t="s">
        <v>27</v>
      </c>
      <c r="D23" s="27" t="s">
        <v>28</v>
      </c>
      <c r="E23" s="27" t="s">
        <v>27</v>
      </c>
    </row>
    <row r="24" spans="1:28">
      <c r="A24" s="20"/>
      <c r="B24" s="21"/>
    </row>
    <row r="25" spans="1:28">
      <c r="A25" s="29" t="s">
        <v>29</v>
      </c>
      <c r="B25" s="30" t="s">
        <v>271</v>
      </c>
    </row>
    <row r="26" spans="1:28">
      <c r="A26" s="3"/>
      <c r="B26" s="31"/>
    </row>
    <row r="27" spans="1:28">
      <c r="A27" s="29" t="s">
        <v>30</v>
      </c>
      <c r="B27" s="30"/>
    </row>
    <row r="28" spans="1:28">
      <c r="A28" s="32" t="s">
        <v>31</v>
      </c>
      <c r="B28" s="33" t="s">
        <v>289</v>
      </c>
    </row>
    <row r="29" spans="1:28">
      <c r="A29" s="32" t="s">
        <v>32</v>
      </c>
      <c r="B29" s="33" t="s">
        <v>267</v>
      </c>
    </row>
    <row r="30" spans="1:28">
      <c r="A30" s="3"/>
      <c r="B30" s="31" t="s">
        <v>33</v>
      </c>
    </row>
    <row r="31" spans="1:28">
      <c r="A31" s="34"/>
      <c r="B31" s="34"/>
    </row>
  </sheetData>
  <mergeCells count="3">
    <mergeCell ref="A1:B1"/>
    <mergeCell ref="A2:B2"/>
    <mergeCell ref="A4:B4"/>
  </mergeCells>
  <dataValidations count="2">
    <dataValidation type="list" showInputMessage="1" showErrorMessage="1" promptTitle="Regime de Execução de Obra" prompt="Selecione o regime de execução da obra" sqref="B22" xr:uid="{00000000-0002-0000-0000-000000000000}">
      <formula1>execução</formula1>
      <formula2>0</formula2>
    </dataValidation>
    <dataValidation type="list" allowBlank="1" showInputMessage="1" showErrorMessage="1" promptTitle="Regime previdenciário da obra" prompt="Selecione o regime previdenciário da obra" sqref="B23" xr:uid="{00000000-0002-0000-0000-000001000000}">
      <formula1>previdenciário</formula1>
      <formula2>0</formula2>
    </dataValidation>
  </dataValidations>
  <pageMargins left="0.51180555555555496" right="0.51180555555555496" top="0.78749999999999998" bottom="0.78749999999999998" header="0.51180555555555496" footer="0.51180555555555496"/>
  <pageSetup paperSize="9" orientation="portrait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AF30"/>
  <sheetViews>
    <sheetView view="pageBreakPreview" zoomScaleNormal="100" workbookViewId="0">
      <selection activeCell="C36" sqref="C36"/>
    </sheetView>
  </sheetViews>
  <sheetFormatPr defaultColWidth="8.7109375" defaultRowHeight="15"/>
  <cols>
    <col min="1" max="1" width="13.28515625" customWidth="1"/>
    <col min="2" max="2" width="18" customWidth="1"/>
    <col min="3" max="3" width="61.7109375" customWidth="1"/>
    <col min="4" max="4" width="11" style="102" customWidth="1"/>
    <col min="5" max="5" width="13.7109375" customWidth="1"/>
    <col min="6" max="6" width="17" customWidth="1"/>
    <col min="257" max="257" width="13.28515625" customWidth="1"/>
    <col min="258" max="258" width="18" customWidth="1"/>
    <col min="259" max="259" width="61.7109375" customWidth="1"/>
    <col min="260" max="260" width="11" customWidth="1"/>
    <col min="261" max="261" width="13.7109375" customWidth="1"/>
    <col min="262" max="262" width="17" customWidth="1"/>
    <col min="513" max="513" width="13.28515625" customWidth="1"/>
    <col min="514" max="514" width="18" customWidth="1"/>
    <col min="515" max="515" width="61.7109375" customWidth="1"/>
    <col min="516" max="516" width="11" customWidth="1"/>
    <col min="517" max="517" width="13.7109375" customWidth="1"/>
    <col min="518" max="518" width="17" customWidth="1"/>
    <col min="769" max="769" width="13.28515625" customWidth="1"/>
    <col min="770" max="770" width="18" customWidth="1"/>
    <col min="771" max="771" width="61.7109375" customWidth="1"/>
    <col min="772" max="772" width="11" customWidth="1"/>
    <col min="773" max="773" width="13.7109375" customWidth="1"/>
    <col min="774" max="774" width="17" customWidth="1"/>
  </cols>
  <sheetData>
    <row r="2" spans="1:32">
      <c r="A2" s="297"/>
      <c r="B2" s="694" t="s">
        <v>151</v>
      </c>
      <c r="C2" s="694"/>
      <c r="D2" s="694"/>
      <c r="E2" s="694"/>
      <c r="F2" s="694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</row>
    <row r="3" spans="1:32">
      <c r="A3" s="298"/>
      <c r="B3" s="695" t="s">
        <v>35</v>
      </c>
      <c r="C3" s="695"/>
      <c r="D3" s="695"/>
      <c r="E3" s="695"/>
      <c r="F3" s="695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</row>
    <row r="4" spans="1:32">
      <c r="A4" s="299"/>
      <c r="B4" s="300"/>
      <c r="C4" s="300"/>
      <c r="D4" s="300"/>
      <c r="E4" s="300"/>
      <c r="F4" s="300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</row>
    <row r="5" spans="1:32" ht="18">
      <c r="A5" s="301"/>
      <c r="B5" s="696" t="str">
        <f>INFO!B6</f>
        <v>Prefeitura Municipal de Mogi Guaçu</v>
      </c>
      <c r="C5" s="696"/>
      <c r="D5" s="696"/>
      <c r="E5" s="696"/>
      <c r="F5" s="696"/>
      <c r="G5" s="302"/>
      <c r="H5" s="101"/>
      <c r="I5" s="101"/>
      <c r="J5" s="101"/>
      <c r="K5" s="101"/>
      <c r="L5" s="101"/>
      <c r="M5" s="101"/>
      <c r="N5" s="101"/>
      <c r="O5" s="101"/>
      <c r="P5" s="101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</row>
    <row r="6" spans="1:32" ht="16.5" customHeight="1">
      <c r="A6" s="303"/>
      <c r="B6" s="697" t="s">
        <v>201</v>
      </c>
      <c r="C6" s="697"/>
      <c r="D6" s="697"/>
      <c r="E6" s="697"/>
      <c r="F6" s="697"/>
      <c r="G6" s="302"/>
      <c r="H6" s="101"/>
      <c r="I6" s="101"/>
      <c r="J6" s="101"/>
      <c r="K6" s="101"/>
      <c r="L6" s="101"/>
      <c r="M6" s="101"/>
      <c r="N6" s="101"/>
      <c r="O6" s="101"/>
      <c r="P6" s="101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</row>
    <row r="7" spans="1:32" ht="15.75">
      <c r="A7" s="47"/>
      <c r="B7" s="304"/>
      <c r="C7" s="304"/>
      <c r="D7" s="304"/>
      <c r="E7" s="304"/>
      <c r="F7" s="304"/>
      <c r="G7" s="302"/>
      <c r="H7" s="101"/>
      <c r="I7" s="101"/>
      <c r="J7" s="101"/>
      <c r="K7" s="101"/>
      <c r="L7" s="101"/>
      <c r="M7" s="101"/>
      <c r="N7" s="101"/>
      <c r="O7" s="101"/>
      <c r="P7" s="101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</row>
    <row r="8" spans="1:32">
      <c r="A8" s="305" t="s">
        <v>37</v>
      </c>
      <c r="B8" s="698" t="str">
        <f>INFO!B20</f>
        <v>Vielas Sanitárias</v>
      </c>
      <c r="C8" s="698"/>
      <c r="D8" s="306"/>
      <c r="E8" s="307"/>
      <c r="F8" s="308"/>
      <c r="G8" s="309"/>
      <c r="H8" s="101"/>
      <c r="I8" s="101"/>
      <c r="J8" s="101"/>
      <c r="K8" s="101"/>
      <c r="L8" s="101"/>
      <c r="M8" s="101"/>
      <c r="N8" s="101"/>
      <c r="O8" s="101"/>
      <c r="P8" s="101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</row>
    <row r="9" spans="1:32">
      <c r="A9" s="310" t="s">
        <v>38</v>
      </c>
      <c r="B9" s="311">
        <f>INFO!B21</f>
        <v>0</v>
      </c>
      <c r="C9" s="311"/>
      <c r="D9" s="312"/>
      <c r="E9" s="313"/>
      <c r="F9" s="314"/>
      <c r="G9" s="309"/>
      <c r="H9" s="101"/>
      <c r="I9" s="101"/>
      <c r="J9" s="101"/>
      <c r="K9" s="101"/>
      <c r="L9" s="101"/>
      <c r="M9" s="101"/>
      <c r="N9" s="101"/>
      <c r="O9" s="101"/>
      <c r="P9" s="101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</row>
    <row r="10" spans="1:32">
      <c r="A10" s="315" t="s">
        <v>39</v>
      </c>
      <c r="B10" s="316" t="str">
        <f>INFO!B7</f>
        <v>Mogi Guaçu/SP</v>
      </c>
      <c r="C10" s="316"/>
      <c r="D10" s="317"/>
      <c r="E10" s="318"/>
      <c r="F10" s="319"/>
      <c r="G10" s="302"/>
      <c r="H10" s="101"/>
      <c r="I10" s="101"/>
      <c r="J10" s="101"/>
      <c r="K10" s="101"/>
      <c r="L10" s="101"/>
      <c r="M10" s="101"/>
      <c r="N10" s="101"/>
      <c r="O10" s="101"/>
      <c r="P10" s="101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</row>
    <row r="11" spans="1:32">
      <c r="A11" s="47"/>
      <c r="B11" s="320"/>
      <c r="C11" s="321"/>
      <c r="D11" s="322"/>
      <c r="E11" s="323"/>
      <c r="F11" s="324"/>
      <c r="G11" s="302"/>
      <c r="H11" s="101"/>
      <c r="I11" s="101"/>
      <c r="J11" s="101"/>
      <c r="K11" s="101"/>
      <c r="L11" s="101"/>
      <c r="M11" s="101"/>
      <c r="N11" s="101"/>
      <c r="O11" s="101"/>
      <c r="P11" s="101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</row>
    <row r="12" spans="1:32">
      <c r="A12" s="325"/>
      <c r="B12" s="326"/>
      <c r="C12" s="327" t="s">
        <v>202</v>
      </c>
      <c r="D12" s="328" t="s">
        <v>111</v>
      </c>
      <c r="E12" s="328" t="s">
        <v>203</v>
      </c>
      <c r="F12" s="328" t="s">
        <v>204</v>
      </c>
    </row>
    <row r="13" spans="1:32" s="47" customFormat="1" ht="15" customHeight="1">
      <c r="A13" s="691" t="s">
        <v>205</v>
      </c>
      <c r="B13" s="691"/>
      <c r="C13" s="329"/>
      <c r="D13" s="330"/>
      <c r="E13" s="331"/>
      <c r="F13" s="332"/>
    </row>
    <row r="14" spans="1:32">
      <c r="A14" s="333"/>
      <c r="B14" s="334" t="s">
        <v>206</v>
      </c>
      <c r="C14" s="334" t="s">
        <v>207</v>
      </c>
      <c r="D14" s="335" t="s">
        <v>208</v>
      </c>
      <c r="E14" s="335" t="s">
        <v>209</v>
      </c>
      <c r="F14" s="335" t="s">
        <v>210</v>
      </c>
    </row>
    <row r="15" spans="1:32" s="47" customFormat="1">
      <c r="A15" s="336"/>
      <c r="B15" s="337"/>
      <c r="C15" s="338"/>
      <c r="D15" s="338"/>
      <c r="E15" s="339"/>
      <c r="F15" s="340"/>
    </row>
    <row r="16" spans="1:32" s="47" customFormat="1">
      <c r="A16" s="336"/>
      <c r="B16" s="337"/>
      <c r="C16" s="338"/>
      <c r="D16" s="338"/>
      <c r="E16" s="339"/>
      <c r="F16" s="340"/>
    </row>
    <row r="17" spans="1:6" s="47" customFormat="1">
      <c r="A17" s="336"/>
      <c r="B17" s="337"/>
      <c r="C17" s="338"/>
      <c r="D17" s="338"/>
      <c r="E17" s="339"/>
      <c r="F17" s="340"/>
    </row>
    <row r="18" spans="1:6" s="47" customFormat="1">
      <c r="A18" s="336"/>
      <c r="B18" s="337"/>
      <c r="C18" s="338"/>
      <c r="D18" s="338"/>
      <c r="E18" s="339"/>
      <c r="F18" s="340"/>
    </row>
    <row r="19" spans="1:6" s="47" customFormat="1">
      <c r="A19" s="336"/>
      <c r="B19" s="337"/>
      <c r="C19" s="338"/>
      <c r="D19" s="338"/>
      <c r="E19" s="339"/>
      <c r="F19" s="340"/>
    </row>
    <row r="20" spans="1:6" s="47" customFormat="1">
      <c r="A20" s="336"/>
      <c r="B20" s="337"/>
      <c r="C20" s="338"/>
      <c r="D20" s="338"/>
      <c r="E20" s="339"/>
      <c r="F20" s="340"/>
    </row>
    <row r="21" spans="1:6" s="47" customFormat="1">
      <c r="A21" s="336"/>
      <c r="B21" s="337"/>
      <c r="C21" s="338"/>
      <c r="D21" s="338"/>
      <c r="E21" s="339"/>
      <c r="F21" s="340"/>
    </row>
    <row r="22" spans="1:6" s="47" customFormat="1" ht="15" customHeight="1">
      <c r="A22" s="692" t="s">
        <v>211</v>
      </c>
      <c r="B22" s="692"/>
      <c r="C22" s="692"/>
      <c r="D22" s="692"/>
      <c r="E22" s="692"/>
      <c r="F22" s="692"/>
    </row>
    <row r="23" spans="1:6">
      <c r="A23" s="341"/>
      <c r="B23" s="341"/>
      <c r="C23" s="342"/>
      <c r="D23" s="343"/>
      <c r="E23" s="344"/>
      <c r="F23" s="345"/>
    </row>
    <row r="24" spans="1:6">
      <c r="A24" s="346"/>
      <c r="B24" s="346"/>
      <c r="C24" s="347"/>
      <c r="D24" s="348"/>
      <c r="E24" s="349"/>
      <c r="F24" s="350"/>
    </row>
    <row r="25" spans="1:6">
      <c r="A25" s="351" t="str">
        <f>INFO!B7</f>
        <v>Mogi Guaçu/SP</v>
      </c>
      <c r="B25" s="693" t="e">
        <f>INFO!#REF!</f>
        <v>#REF!</v>
      </c>
      <c r="C25" s="693"/>
    </row>
    <row r="27" spans="1:6">
      <c r="D27" s="352" t="e">
        <f>INFO!#REF!</f>
        <v>#REF!</v>
      </c>
      <c r="E27" s="247"/>
      <c r="F27" s="247"/>
    </row>
    <row r="28" spans="1:6">
      <c r="D28" s="353" t="e">
        <f>INFO!#REF!</f>
        <v>#REF!</v>
      </c>
      <c r="E28" s="354" t="e">
        <f>INFO!#REF!</f>
        <v>#REF!</v>
      </c>
    </row>
    <row r="29" spans="1:6">
      <c r="D29" s="353" t="e">
        <f>INFO!#REF!</f>
        <v>#REF!</v>
      </c>
      <c r="E29" s="354" t="e">
        <f>INFO!#REF!</f>
        <v>#REF!</v>
      </c>
    </row>
    <row r="30" spans="1:6">
      <c r="D30" s="353" t="e">
        <f>INFO!#REF!</f>
        <v>#REF!</v>
      </c>
      <c r="E30" s="354" t="e">
        <f>INFO!#REF!</f>
        <v>#REF!</v>
      </c>
    </row>
  </sheetData>
  <mergeCells count="8">
    <mergeCell ref="A13:B13"/>
    <mergeCell ref="A22:F22"/>
    <mergeCell ref="B25:C25"/>
    <mergeCell ref="B2:F2"/>
    <mergeCell ref="B3:F3"/>
    <mergeCell ref="B5:F5"/>
    <mergeCell ref="B6:F6"/>
    <mergeCell ref="B8:C8"/>
  </mergeCells>
  <pageMargins left="0.51180555555555496" right="0.51180555555555496" top="0.78749999999999998" bottom="0.78749999999999998" header="0.51180555555555496" footer="0.51180555555555496"/>
  <pageSetup paperSize="9" scale="64" orientation="portrait" horizontalDpi="300" verticalDpi="3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50"/>
  </sheetPr>
  <dimension ref="A2:AG29"/>
  <sheetViews>
    <sheetView view="pageBreakPreview" zoomScaleNormal="100" workbookViewId="0">
      <selection activeCell="B25" sqref="B25"/>
    </sheetView>
  </sheetViews>
  <sheetFormatPr defaultColWidth="8.7109375" defaultRowHeight="15"/>
  <cols>
    <col min="1" max="1" width="13.28515625" customWidth="1"/>
    <col min="2" max="2" width="18" customWidth="1"/>
    <col min="3" max="3" width="61.7109375" customWidth="1"/>
    <col min="4" max="4" width="9.85546875" style="102" customWidth="1"/>
    <col min="5" max="5" width="13.7109375" customWidth="1"/>
    <col min="6" max="6" width="17" customWidth="1"/>
    <col min="7" max="7" width="19.42578125" customWidth="1"/>
    <col min="257" max="257" width="13.28515625" customWidth="1"/>
    <col min="258" max="258" width="18" customWidth="1"/>
    <col min="259" max="259" width="61.7109375" customWidth="1"/>
    <col min="260" max="260" width="9.85546875" customWidth="1"/>
    <col min="261" max="261" width="13.7109375" customWidth="1"/>
    <col min="262" max="262" width="17" customWidth="1"/>
    <col min="263" max="263" width="19.42578125" customWidth="1"/>
    <col min="513" max="513" width="13.28515625" customWidth="1"/>
    <col min="514" max="514" width="18" customWidth="1"/>
    <col min="515" max="515" width="61.7109375" customWidth="1"/>
    <col min="516" max="516" width="9.85546875" customWidth="1"/>
    <col min="517" max="517" width="13.7109375" customWidth="1"/>
    <col min="518" max="518" width="17" customWidth="1"/>
    <col min="519" max="519" width="19.42578125" customWidth="1"/>
    <col min="769" max="769" width="13.28515625" customWidth="1"/>
    <col min="770" max="770" width="18" customWidth="1"/>
    <col min="771" max="771" width="61.7109375" customWidth="1"/>
    <col min="772" max="772" width="9.85546875" customWidth="1"/>
    <col min="773" max="773" width="13.7109375" customWidth="1"/>
    <col min="774" max="774" width="17" customWidth="1"/>
    <col min="775" max="775" width="19.42578125" customWidth="1"/>
  </cols>
  <sheetData>
    <row r="2" spans="1:33">
      <c r="A2" s="297"/>
      <c r="B2" s="699" t="s">
        <v>151</v>
      </c>
      <c r="C2" s="699"/>
      <c r="D2" s="699"/>
      <c r="E2" s="699"/>
      <c r="F2" s="699"/>
      <c r="G2" s="699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</row>
    <row r="3" spans="1:33">
      <c r="A3" s="298"/>
      <c r="B3" s="700" t="s">
        <v>35</v>
      </c>
      <c r="C3" s="700"/>
      <c r="D3" s="700"/>
      <c r="E3" s="700"/>
      <c r="F3" s="700"/>
      <c r="G3" s="700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</row>
    <row r="4" spans="1:33">
      <c r="A4" s="299"/>
      <c r="B4" s="300"/>
      <c r="C4" s="300"/>
      <c r="D4" s="300"/>
      <c r="E4" s="300"/>
      <c r="F4" s="300"/>
      <c r="G4" s="355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8">
      <c r="A5" s="301"/>
      <c r="B5" s="701" t="str">
        <f>INFO!B6</f>
        <v>Prefeitura Municipal de Mogi Guaçu</v>
      </c>
      <c r="C5" s="701"/>
      <c r="D5" s="701"/>
      <c r="E5" s="701"/>
      <c r="F5" s="701"/>
      <c r="G5" s="701"/>
      <c r="H5" s="302"/>
      <c r="I5" s="101"/>
      <c r="J5" s="101"/>
      <c r="K5" s="101"/>
      <c r="L5" s="101"/>
      <c r="M5" s="101"/>
      <c r="N5" s="101"/>
      <c r="O5" s="101"/>
      <c r="P5" s="101"/>
      <c r="Q5" s="101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</row>
    <row r="6" spans="1:33" ht="16.5" customHeight="1">
      <c r="A6" s="303"/>
      <c r="B6" s="702" t="s">
        <v>212</v>
      </c>
      <c r="C6" s="702"/>
      <c r="D6" s="702"/>
      <c r="E6" s="702"/>
      <c r="F6" s="702"/>
      <c r="G6" s="702"/>
      <c r="H6" s="302"/>
      <c r="I6" s="101"/>
      <c r="J6" s="101"/>
      <c r="K6" s="101"/>
      <c r="L6" s="101"/>
      <c r="M6" s="101"/>
      <c r="N6" s="101"/>
      <c r="O6" s="101"/>
      <c r="P6" s="101"/>
      <c r="Q6" s="101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</row>
    <row r="7" spans="1:33" ht="15.75">
      <c r="A7" s="47"/>
      <c r="B7" s="304"/>
      <c r="C7" s="304"/>
      <c r="D7" s="304"/>
      <c r="E7" s="304"/>
      <c r="F7" s="304"/>
      <c r="G7" s="304"/>
      <c r="H7" s="302"/>
      <c r="I7" s="101"/>
      <c r="J7" s="101"/>
      <c r="K7" s="101"/>
      <c r="L7" s="101"/>
      <c r="M7" s="101"/>
      <c r="N7" s="101"/>
      <c r="O7" s="101"/>
      <c r="P7" s="101"/>
      <c r="Q7" s="101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</row>
    <row r="8" spans="1:33">
      <c r="A8" s="305" t="s">
        <v>37</v>
      </c>
      <c r="B8" s="703" t="str">
        <f>INFO!B20</f>
        <v>Vielas Sanitárias</v>
      </c>
      <c r="C8" s="703"/>
      <c r="D8" s="703"/>
      <c r="E8" s="356" t="s">
        <v>213</v>
      </c>
      <c r="F8" s="307" t="str">
        <f>INFO!B28</f>
        <v>CDHU 198</v>
      </c>
      <c r="G8" s="357"/>
      <c r="H8" s="309"/>
      <c r="I8" s="101"/>
      <c r="J8" s="101"/>
      <c r="K8" s="101"/>
      <c r="L8" s="101"/>
      <c r="M8" s="101"/>
      <c r="N8" s="101"/>
      <c r="O8" s="101"/>
      <c r="P8" s="101"/>
      <c r="Q8" s="101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</row>
    <row r="9" spans="1:33">
      <c r="A9" s="310" t="s">
        <v>38</v>
      </c>
      <c r="B9" s="311">
        <f>INFO!B21</f>
        <v>0</v>
      </c>
      <c r="C9" s="311"/>
      <c r="D9" s="358"/>
      <c r="E9" s="359"/>
      <c r="F9" s="704"/>
      <c r="G9" s="704"/>
      <c r="H9" s="309"/>
      <c r="I9" s="101"/>
      <c r="J9" s="101"/>
      <c r="K9" s="101"/>
      <c r="L9" s="101"/>
      <c r="M9" s="101"/>
      <c r="N9" s="101"/>
      <c r="O9" s="101"/>
      <c r="P9" s="101"/>
      <c r="Q9" s="101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</row>
    <row r="10" spans="1:33">
      <c r="A10" s="310" t="s">
        <v>39</v>
      </c>
      <c r="B10" s="311" t="str">
        <f>INFO!B7</f>
        <v>Mogi Guaçu/SP</v>
      </c>
      <c r="C10" s="311"/>
      <c r="D10" s="358"/>
      <c r="E10" s="360"/>
      <c r="F10" s="361"/>
      <c r="G10" s="362"/>
      <c r="H10" s="302"/>
      <c r="I10" s="101"/>
      <c r="J10" s="101"/>
      <c r="K10" s="101"/>
      <c r="L10" s="101"/>
      <c r="M10" s="101"/>
      <c r="N10" s="101"/>
      <c r="O10" s="101"/>
      <c r="P10" s="101"/>
      <c r="Q10" s="101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6.75" customHeight="1">
      <c r="A11" s="315"/>
      <c r="B11" s="363"/>
      <c r="C11" s="316"/>
      <c r="D11" s="364"/>
      <c r="E11" s="365"/>
      <c r="F11" s="318"/>
      <c r="G11" s="366"/>
      <c r="H11" s="302"/>
      <c r="I11" s="101"/>
      <c r="J11" s="101"/>
      <c r="K11" s="101"/>
      <c r="L11" s="101"/>
      <c r="M11" s="101"/>
      <c r="N11" s="101"/>
      <c r="O11" s="101"/>
      <c r="P11" s="101"/>
      <c r="Q11" s="101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</row>
    <row r="12" spans="1:33">
      <c r="A12" s="47"/>
      <c r="B12" s="320"/>
      <c r="C12" s="367"/>
      <c r="D12" s="368"/>
      <c r="E12" s="369"/>
      <c r="F12" s="370"/>
      <c r="G12" s="371"/>
      <c r="H12" s="302"/>
      <c r="I12" s="101"/>
      <c r="J12" s="101"/>
      <c r="K12" s="101"/>
      <c r="L12" s="101"/>
      <c r="M12" s="101"/>
      <c r="N12" s="101"/>
      <c r="O12" s="101"/>
      <c r="P12" s="101"/>
      <c r="Q12" s="101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</row>
    <row r="13" spans="1:33">
      <c r="A13" s="325" t="s">
        <v>214</v>
      </c>
      <c r="B13" s="326"/>
      <c r="C13" s="327" t="s">
        <v>202</v>
      </c>
      <c r="D13" s="328" t="s">
        <v>111</v>
      </c>
      <c r="E13" s="328" t="s">
        <v>203</v>
      </c>
      <c r="F13" s="328"/>
      <c r="G13" s="372" t="s">
        <v>215</v>
      </c>
    </row>
    <row r="14" spans="1:33" s="47" customFormat="1" ht="15" customHeight="1">
      <c r="A14" s="705" t="s">
        <v>216</v>
      </c>
      <c r="B14" s="705"/>
      <c r="C14" s="373" t="e">
        <f>ORÇ!#REF!</f>
        <v>#REF!</v>
      </c>
      <c r="D14" s="374" t="s">
        <v>217</v>
      </c>
      <c r="E14" s="375"/>
      <c r="F14" s="376"/>
      <c r="G14" s="377">
        <f>SUM(G16:G20)</f>
        <v>110.14000000000001</v>
      </c>
    </row>
    <row r="15" spans="1:33">
      <c r="A15" s="378" t="s">
        <v>218</v>
      </c>
      <c r="B15" s="378" t="s">
        <v>97</v>
      </c>
      <c r="C15" s="378" t="s">
        <v>219</v>
      </c>
      <c r="D15" s="379"/>
      <c r="E15" s="379" t="s">
        <v>220</v>
      </c>
      <c r="F15" s="379" t="s">
        <v>221</v>
      </c>
      <c r="G15" s="379" t="s">
        <v>222</v>
      </c>
    </row>
    <row r="16" spans="1:33" s="47" customFormat="1">
      <c r="A16" s="380" t="s">
        <v>107</v>
      </c>
      <c r="B16" s="381" t="s">
        <v>223</v>
      </c>
      <c r="C16" s="382" t="s">
        <v>224</v>
      </c>
      <c r="D16" s="383" t="s">
        <v>108</v>
      </c>
      <c r="E16" s="384">
        <v>0.44</v>
      </c>
      <c r="F16" s="385">
        <v>10.26</v>
      </c>
      <c r="G16" s="386">
        <f>ROUND(E16*F16,2)</f>
        <v>4.51</v>
      </c>
    </row>
    <row r="17" spans="1:7" s="47" customFormat="1">
      <c r="A17" s="387" t="s">
        <v>107</v>
      </c>
      <c r="B17" s="388" t="s">
        <v>225</v>
      </c>
      <c r="C17" s="389" t="s">
        <v>226</v>
      </c>
      <c r="D17" s="390" t="s">
        <v>227</v>
      </c>
      <c r="E17" s="391">
        <v>1</v>
      </c>
      <c r="F17" s="392">
        <v>19.559999999999999</v>
      </c>
      <c r="G17" s="393">
        <f>ROUND(E17*F17,2)</f>
        <v>19.559999999999999</v>
      </c>
    </row>
    <row r="18" spans="1:7" s="47" customFormat="1">
      <c r="A18" s="387" t="s">
        <v>107</v>
      </c>
      <c r="B18" s="388" t="s">
        <v>228</v>
      </c>
      <c r="C18" s="389" t="s">
        <v>229</v>
      </c>
      <c r="D18" s="390" t="s">
        <v>227</v>
      </c>
      <c r="E18" s="391">
        <v>2.3820000000000001</v>
      </c>
      <c r="F18" s="392">
        <v>16.07</v>
      </c>
      <c r="G18" s="393">
        <f>ROUND(E18*F18,2)</f>
        <v>38.28</v>
      </c>
    </row>
    <row r="19" spans="1:7" s="47" customFormat="1">
      <c r="A19" s="387" t="s">
        <v>107</v>
      </c>
      <c r="B19" s="388" t="s">
        <v>230</v>
      </c>
      <c r="C19" s="389" t="s">
        <v>231</v>
      </c>
      <c r="D19" s="390" t="s">
        <v>109</v>
      </c>
      <c r="E19" s="391">
        <v>3.09E-2</v>
      </c>
      <c r="F19" s="392">
        <v>423.57</v>
      </c>
      <c r="G19" s="393">
        <f>TRUNC(E19*F19,2)</f>
        <v>13.08</v>
      </c>
    </row>
    <row r="20" spans="1:7" s="47" customFormat="1">
      <c r="A20" s="387" t="s">
        <v>107</v>
      </c>
      <c r="B20" s="388" t="s">
        <v>232</v>
      </c>
      <c r="C20" s="389" t="s">
        <v>233</v>
      </c>
      <c r="D20" s="390" t="s">
        <v>234</v>
      </c>
      <c r="E20" s="391">
        <v>84.665999999999997</v>
      </c>
      <c r="F20" s="392">
        <v>0.41</v>
      </c>
      <c r="G20" s="393">
        <f>ROUND(E20*F20,2)</f>
        <v>34.71</v>
      </c>
    </row>
    <row r="21" spans="1:7" s="47" customFormat="1" ht="15" customHeight="1">
      <c r="A21" s="706" t="s">
        <v>235</v>
      </c>
      <c r="B21" s="706"/>
      <c r="C21" s="706"/>
      <c r="D21" s="706"/>
      <c r="E21" s="706"/>
      <c r="F21" s="706"/>
      <c r="G21" s="706"/>
    </row>
    <row r="22" spans="1:7">
      <c r="A22" s="341"/>
      <c r="B22" s="341"/>
      <c r="C22" s="342"/>
      <c r="D22" s="343"/>
      <c r="E22" s="344"/>
      <c r="F22" s="345"/>
      <c r="G22" s="345"/>
    </row>
    <row r="23" spans="1:7">
      <c r="A23" s="346"/>
      <c r="B23" s="346"/>
      <c r="C23" s="347"/>
      <c r="D23" s="348"/>
      <c r="E23" s="349"/>
      <c r="F23" s="350"/>
      <c r="G23" s="350"/>
    </row>
    <row r="24" spans="1:7">
      <c r="A24" s="394" t="str">
        <f>INFO!B7</f>
        <v>Mogi Guaçu/SP</v>
      </c>
    </row>
    <row r="25" spans="1:7">
      <c r="B25" s="693" t="e">
        <f>INFO!#REF!</f>
        <v>#REF!</v>
      </c>
      <c r="C25" s="693"/>
    </row>
    <row r="26" spans="1:7">
      <c r="D26" s="395"/>
      <c r="E26" s="707" t="e">
        <f>INFO!#REF!</f>
        <v>#REF!</v>
      </c>
      <c r="F26" s="707"/>
      <c r="G26" s="707"/>
    </row>
    <row r="27" spans="1:7">
      <c r="E27" s="353" t="e">
        <f>INFO!#REF!</f>
        <v>#REF!</v>
      </c>
      <c r="F27" t="e">
        <f>INFO!#REF!</f>
        <v>#REF!</v>
      </c>
    </row>
    <row r="28" spans="1:7">
      <c r="E28" s="353" t="e">
        <f>INFO!#REF!</f>
        <v>#REF!</v>
      </c>
      <c r="F28" t="e">
        <f>INFO!#REF!</f>
        <v>#REF!</v>
      </c>
    </row>
    <row r="29" spans="1:7">
      <c r="E29" s="353" t="e">
        <f>INFO!#REF!</f>
        <v>#REF!</v>
      </c>
      <c r="F29" t="e">
        <f>INFO!#REF!</f>
        <v>#REF!</v>
      </c>
    </row>
  </sheetData>
  <mergeCells count="10">
    <mergeCell ref="F9:G9"/>
    <mergeCell ref="A14:B14"/>
    <mergeCell ref="A21:G21"/>
    <mergeCell ref="B25:C25"/>
    <mergeCell ref="E26:G26"/>
    <mergeCell ref="B2:G2"/>
    <mergeCell ref="B3:G3"/>
    <mergeCell ref="B5:G5"/>
    <mergeCell ref="B6:G6"/>
    <mergeCell ref="B8:D8"/>
  </mergeCells>
  <pageMargins left="0.51180555555555496" right="0.51180555555555496" top="0.78749999999999998" bottom="0.78749999999999998" header="0.51180555555555496" footer="0.51180555555555496"/>
  <pageSetup paperSize="9" scale="60" orientation="portrait" horizontalDpi="300" verticalDpi="30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3:O25"/>
  <sheetViews>
    <sheetView view="pageBreakPreview" zoomScale="90" zoomScaleNormal="100" zoomScalePageLayoutView="90" workbookViewId="0">
      <selection activeCell="C6" sqref="C6"/>
    </sheetView>
  </sheetViews>
  <sheetFormatPr defaultColWidth="8.7109375" defaultRowHeight="15"/>
  <cols>
    <col min="1" max="1" width="11.28515625" customWidth="1"/>
    <col min="2" max="2" width="39.28515625" customWidth="1"/>
    <col min="3" max="3" width="12.140625" customWidth="1"/>
    <col min="4" max="4" width="15.7109375" customWidth="1"/>
    <col min="5" max="5" width="9.42578125" customWidth="1"/>
    <col min="6" max="6" width="15.85546875" customWidth="1"/>
    <col min="7" max="7" width="8.5703125" customWidth="1"/>
    <col min="8" max="8" width="16.7109375" customWidth="1"/>
    <col min="9" max="9" width="7.7109375" customWidth="1"/>
    <col min="11" max="11" width="14.85546875" customWidth="1"/>
    <col min="12" max="12" width="9" customWidth="1"/>
    <col min="13" max="13" width="10.5703125" customWidth="1"/>
    <col min="14" max="14" width="13.28515625" customWidth="1"/>
  </cols>
  <sheetData>
    <row r="3" spans="1:15" ht="18.75">
      <c r="A3" s="396" t="s">
        <v>236</v>
      </c>
      <c r="B3" s="397"/>
      <c r="C3" s="398"/>
      <c r="D3" s="398"/>
      <c r="E3" s="398"/>
      <c r="F3" s="398"/>
      <c r="G3" s="398"/>
      <c r="H3" s="398"/>
      <c r="I3" s="398"/>
      <c r="J3" s="398"/>
      <c r="K3" s="398"/>
    </row>
    <row r="4" spans="1:15">
      <c r="A4" s="399"/>
      <c r="B4" s="399"/>
      <c r="C4" s="400"/>
      <c r="D4" s="401"/>
      <c r="E4" s="401"/>
      <c r="F4" s="401"/>
      <c r="G4" s="401"/>
      <c r="H4" s="401"/>
      <c r="I4" s="401"/>
      <c r="J4" s="401"/>
      <c r="K4" s="401"/>
      <c r="L4" s="401"/>
      <c r="M4" s="401"/>
    </row>
    <row r="5" spans="1:15">
      <c r="A5" s="402" t="s">
        <v>237</v>
      </c>
      <c r="B5" s="403"/>
      <c r="C5" s="402" t="s">
        <v>238</v>
      </c>
      <c r="D5" s="403"/>
      <c r="E5" s="402" t="s">
        <v>239</v>
      </c>
      <c r="F5" s="403"/>
      <c r="G5" s="404"/>
      <c r="H5" s="402" t="s">
        <v>240</v>
      </c>
      <c r="I5" s="405"/>
      <c r="J5" s="405"/>
      <c r="K5" s="405"/>
      <c r="L5" s="406"/>
      <c r="M5" s="407"/>
    </row>
    <row r="6" spans="1:15">
      <c r="A6" s="711" t="str">
        <f>INFO!B6</f>
        <v>Prefeitura Municipal de Mogi Guaçu</v>
      </c>
      <c r="B6" s="711"/>
      <c r="C6" s="711">
        <f>INFO!B9</f>
        <v>0</v>
      </c>
      <c r="D6" s="711"/>
      <c r="E6" s="711" t="str">
        <f>INFO!B7</f>
        <v>Mogi Guaçu/SP</v>
      </c>
      <c r="F6" s="711"/>
      <c r="G6" s="711"/>
      <c r="H6" s="711" t="str">
        <f>INFO!B11</f>
        <v>Jardim Cidade Nova Mogi Guaçu</v>
      </c>
      <c r="I6" s="711"/>
      <c r="J6" s="711"/>
      <c r="K6" s="711"/>
      <c r="L6" s="711"/>
      <c r="M6" s="711"/>
    </row>
    <row r="7" spans="1:15">
      <c r="A7" s="408"/>
      <c r="B7" s="409"/>
      <c r="C7" s="409"/>
      <c r="D7" s="409"/>
      <c r="E7" s="409"/>
      <c r="F7" s="409"/>
      <c r="G7" s="409"/>
      <c r="H7" s="409"/>
      <c r="I7" s="409"/>
      <c r="J7" s="409"/>
      <c r="K7" s="409"/>
      <c r="L7" s="409"/>
      <c r="M7" s="410"/>
    </row>
    <row r="8" spans="1:15">
      <c r="A8" s="411" t="s">
        <v>241</v>
      </c>
      <c r="B8" s="412"/>
      <c r="C8" s="413"/>
      <c r="D8" s="413"/>
      <c r="E8" s="413"/>
      <c r="F8" s="413"/>
      <c r="G8" s="413"/>
      <c r="H8" s="413"/>
      <c r="I8" s="413"/>
      <c r="J8" s="413"/>
      <c r="K8" s="413"/>
      <c r="L8" s="414"/>
      <c r="M8" s="414"/>
    </row>
    <row r="9" spans="1:15">
      <c r="A9" s="415">
        <f>INFO!B12</f>
        <v>0</v>
      </c>
      <c r="B9" s="416">
        <f>INFO!B13</f>
        <v>0</v>
      </c>
      <c r="C9" s="417"/>
      <c r="D9" s="417"/>
      <c r="E9" s="417"/>
      <c r="F9" s="417"/>
      <c r="G9" s="417"/>
      <c r="H9" s="417"/>
      <c r="I9" s="417"/>
      <c r="J9" s="417"/>
      <c r="K9" s="417"/>
      <c r="L9" s="417"/>
      <c r="M9" s="417"/>
    </row>
    <row r="10" spans="1:15">
      <c r="A10" s="418"/>
      <c r="B10" s="418"/>
      <c r="C10" s="418"/>
      <c r="D10" s="419"/>
      <c r="E10" s="418"/>
      <c r="F10" s="418"/>
      <c r="G10" s="418"/>
      <c r="H10" s="418"/>
      <c r="I10" s="418"/>
      <c r="J10" s="418"/>
      <c r="K10" s="418"/>
      <c r="L10" s="420"/>
      <c r="M10" s="420"/>
    </row>
    <row r="11" spans="1:15">
      <c r="A11" s="712" t="s">
        <v>242</v>
      </c>
      <c r="B11" s="712"/>
      <c r="C11" s="712"/>
      <c r="D11" s="713" t="s">
        <v>243</v>
      </c>
      <c r="E11" s="713"/>
      <c r="F11" s="712" t="s">
        <v>244</v>
      </c>
      <c r="G11" s="712"/>
      <c r="H11" s="712"/>
      <c r="I11" s="712"/>
      <c r="J11" s="712"/>
      <c r="K11" s="421" t="s">
        <v>102</v>
      </c>
      <c r="L11" s="422" t="s">
        <v>245</v>
      </c>
      <c r="M11" s="422" t="s">
        <v>246</v>
      </c>
    </row>
    <row r="12" spans="1:15">
      <c r="A12" s="423" t="s">
        <v>247</v>
      </c>
      <c r="B12" s="424" t="s">
        <v>98</v>
      </c>
      <c r="C12" s="425" t="s">
        <v>248</v>
      </c>
      <c r="D12" s="423" t="s">
        <v>138</v>
      </c>
      <c r="E12" s="423" t="s">
        <v>249</v>
      </c>
      <c r="F12" s="426" t="s">
        <v>250</v>
      </c>
      <c r="G12" s="427" t="s">
        <v>249</v>
      </c>
      <c r="H12" s="428" t="s">
        <v>251</v>
      </c>
      <c r="I12" s="427" t="s">
        <v>249</v>
      </c>
      <c r="J12" s="423" t="s">
        <v>252</v>
      </c>
      <c r="K12" s="423" t="s">
        <v>253</v>
      </c>
      <c r="L12" s="429" t="s">
        <v>254</v>
      </c>
      <c r="M12" s="429" t="s">
        <v>255</v>
      </c>
    </row>
    <row r="13" spans="1:15" ht="18" customHeight="1">
      <c r="A13" s="430"/>
      <c r="B13" s="431" t="e">
        <f>ORÇ!#REF!</f>
        <v>#REF!</v>
      </c>
      <c r="C13" s="432"/>
      <c r="D13" s="433">
        <f>INFO!B16</f>
        <v>0</v>
      </c>
      <c r="E13" s="434" t="e">
        <f>D13/$K$13</f>
        <v>#REF!</v>
      </c>
      <c r="F13" s="433" t="e">
        <f>K13-D13</f>
        <v>#REF!</v>
      </c>
      <c r="G13" s="434" t="e">
        <f>F13/$K$13</f>
        <v>#REF!</v>
      </c>
      <c r="H13" s="433"/>
      <c r="I13" s="434"/>
      <c r="J13" s="434"/>
      <c r="K13" s="435" t="e">
        <f>ORÇ!#REF!</f>
        <v>#REF!</v>
      </c>
      <c r="L13" s="708" t="s">
        <v>256</v>
      </c>
      <c r="M13" s="709" t="s">
        <v>257</v>
      </c>
    </row>
    <row r="14" spans="1:15" ht="18.75" customHeight="1">
      <c r="A14" s="430"/>
      <c r="B14" s="431"/>
      <c r="C14" s="432"/>
      <c r="D14" s="433"/>
      <c r="E14" s="434"/>
      <c r="F14" s="433"/>
      <c r="G14" s="434"/>
      <c r="H14" s="433"/>
      <c r="I14" s="434"/>
      <c r="J14" s="434"/>
      <c r="K14" s="435"/>
      <c r="L14" s="708"/>
      <c r="M14" s="709"/>
    </row>
    <row r="15" spans="1:15">
      <c r="A15" s="436"/>
      <c r="B15" s="437" t="s">
        <v>258</v>
      </c>
      <c r="C15" s="438"/>
      <c r="D15" s="439">
        <f>SUM(D13:D14)</f>
        <v>0</v>
      </c>
      <c r="E15" s="440" t="e">
        <f>SUM(E13:E14)</f>
        <v>#REF!</v>
      </c>
      <c r="F15" s="439" t="e">
        <f>SUM(F13:F14)</f>
        <v>#REF!</v>
      </c>
      <c r="G15" s="440" t="e">
        <f>SUM(G13:G14)</f>
        <v>#REF!</v>
      </c>
      <c r="H15" s="441"/>
      <c r="I15" s="442"/>
      <c r="J15" s="443"/>
      <c r="K15" s="439" t="e">
        <f>SUM(K13:K14)</f>
        <v>#REF!</v>
      </c>
      <c r="L15" s="444"/>
      <c r="M15" s="445"/>
      <c r="N15" s="446" t="e">
        <f>D15+F15</f>
        <v>#REF!</v>
      </c>
      <c r="O15" s="447" t="e">
        <f>E15+G15</f>
        <v>#REF!</v>
      </c>
    </row>
    <row r="16" spans="1:15">
      <c r="A16" s="448"/>
      <c r="B16" s="449"/>
      <c r="C16" s="449"/>
      <c r="D16" s="450"/>
      <c r="E16" s="448"/>
      <c r="F16" s="451"/>
      <c r="G16" s="448"/>
      <c r="H16" s="450"/>
      <c r="I16" s="450"/>
      <c r="J16" s="450"/>
      <c r="K16" s="450"/>
      <c r="L16" s="452"/>
      <c r="M16" s="453"/>
      <c r="N16" s="446" t="e">
        <f>N15-K15</f>
        <v>#REF!</v>
      </c>
    </row>
    <row r="17" spans="1:13">
      <c r="A17" s="454"/>
      <c r="B17" s="455"/>
      <c r="C17" s="455"/>
      <c r="D17" s="456"/>
      <c r="E17" s="454"/>
      <c r="F17" s="457"/>
      <c r="G17" s="458"/>
      <c r="H17" s="459" t="s">
        <v>259</v>
      </c>
      <c r="I17" s="460" t="s">
        <v>260</v>
      </c>
      <c r="J17" s="461"/>
      <c r="K17" s="461"/>
      <c r="L17" s="462"/>
      <c r="M17" s="463"/>
    </row>
    <row r="18" spans="1:13">
      <c r="A18" s="454"/>
      <c r="B18" s="454"/>
      <c r="C18" s="454"/>
      <c r="D18" s="464"/>
      <c r="E18" s="454"/>
      <c r="F18" s="465"/>
      <c r="G18" s="458"/>
      <c r="H18" s="466"/>
      <c r="I18" s="467" t="s">
        <v>261</v>
      </c>
      <c r="J18" s="467"/>
      <c r="K18" s="467"/>
      <c r="L18" s="462"/>
      <c r="M18" s="463"/>
    </row>
    <row r="19" spans="1:13">
      <c r="A19" s="468" t="str">
        <f>INFO!B7</f>
        <v>Mogi Guaçu/SP</v>
      </c>
      <c r="B19" s="469" t="e">
        <f>INFO!#REF!</f>
        <v>#REF!</v>
      </c>
      <c r="C19" s="470"/>
      <c r="D19" s="471"/>
      <c r="E19" s="454"/>
      <c r="F19" s="465"/>
      <c r="G19" s="458"/>
      <c r="H19" s="472"/>
      <c r="I19" s="473"/>
      <c r="J19" s="473"/>
      <c r="K19" s="473"/>
      <c r="L19" s="474" t="s">
        <v>262</v>
      </c>
      <c r="M19" s="475"/>
    </row>
    <row r="20" spans="1:13">
      <c r="A20" s="476" t="s">
        <v>263</v>
      </c>
      <c r="B20" s="398"/>
      <c r="C20" s="398"/>
      <c r="D20" s="464"/>
      <c r="E20" s="454"/>
      <c r="F20" s="398"/>
      <c r="G20" s="398"/>
      <c r="H20" s="398"/>
      <c r="I20" s="398"/>
      <c r="J20" s="398"/>
      <c r="K20" s="398"/>
      <c r="L20" s="398"/>
      <c r="M20" s="477"/>
    </row>
    <row r="21" spans="1:13">
      <c r="A21" s="398"/>
      <c r="B21" s="398"/>
      <c r="C21" s="398"/>
      <c r="D21" s="456"/>
      <c r="E21" s="454"/>
      <c r="F21" s="398"/>
      <c r="G21" s="398"/>
      <c r="H21" s="398"/>
      <c r="M21" s="477"/>
    </row>
    <row r="22" spans="1:13">
      <c r="A22" s="398"/>
      <c r="B22" s="398"/>
      <c r="C22" s="398"/>
      <c r="D22" s="456"/>
      <c r="E22" s="398"/>
      <c r="F22" s="398"/>
      <c r="G22" s="398"/>
      <c r="H22" s="398"/>
      <c r="M22" s="477"/>
    </row>
    <row r="23" spans="1:13" ht="28.5">
      <c r="A23" s="478"/>
      <c r="B23" s="479"/>
      <c r="C23" s="398"/>
      <c r="D23" s="480"/>
      <c r="E23" s="481"/>
      <c r="F23" s="481"/>
      <c r="G23" s="481"/>
      <c r="H23" s="481"/>
      <c r="I23" s="481"/>
      <c r="J23" s="481"/>
      <c r="K23" s="481"/>
      <c r="L23" s="481"/>
      <c r="M23" s="477"/>
    </row>
    <row r="24" spans="1:13">
      <c r="A24" s="710" t="e">
        <f>INFO!#REF!</f>
        <v>#REF!</v>
      </c>
      <c r="B24" s="710"/>
      <c r="C24" s="482"/>
      <c r="D24" s="482"/>
      <c r="E24" s="482"/>
      <c r="F24" s="482"/>
      <c r="G24" s="482"/>
      <c r="H24" s="483"/>
      <c r="I24" s="483"/>
      <c r="J24" s="483"/>
      <c r="K24" s="483"/>
      <c r="L24" s="484"/>
      <c r="M24" s="484"/>
    </row>
    <row r="25" spans="1:13">
      <c r="A25" s="710" t="e">
        <f>INFO!#REF!</f>
        <v>#REF!</v>
      </c>
      <c r="B25" s="710"/>
      <c r="C25" s="482"/>
      <c r="D25" s="482"/>
      <c r="E25" s="482"/>
      <c r="F25" s="482"/>
      <c r="G25" s="482"/>
      <c r="H25" s="482"/>
      <c r="I25" s="482"/>
      <c r="J25" s="482"/>
      <c r="K25" s="482"/>
      <c r="L25" s="484"/>
      <c r="M25" s="484"/>
    </row>
  </sheetData>
  <mergeCells count="11">
    <mergeCell ref="L13:L14"/>
    <mergeCell ref="M13:M14"/>
    <mergeCell ref="A24:B24"/>
    <mergeCell ref="A25:B25"/>
    <mergeCell ref="A6:B6"/>
    <mergeCell ref="C6:D6"/>
    <mergeCell ref="E6:G6"/>
    <mergeCell ref="H6:M6"/>
    <mergeCell ref="A11:C11"/>
    <mergeCell ref="D11:E11"/>
    <mergeCell ref="F11:J11"/>
  </mergeCells>
  <conditionalFormatting sqref="D11:E11">
    <cfRule type="containsText" dxfId="0" priority="2" operator="containsText" text="INFO">
      <formula>NOT(ISERROR(SEARCH("INFO",D11)))</formula>
    </cfRule>
  </conditionalFormatting>
  <pageMargins left="0.51180555555555496" right="0.51180555555555496" top="0.78749999999999998" bottom="0.78749999999999998" header="0.51180555555555496" footer="0.51180555555555496"/>
  <pageSetup paperSize="9" scale="51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B1:AF49"/>
  <sheetViews>
    <sheetView view="pageBreakPreview" zoomScaleNormal="100" zoomScaleSheetLayoutView="100" zoomScalePageLayoutView="85" workbookViewId="0">
      <selection activeCell="N12" sqref="N12"/>
    </sheetView>
  </sheetViews>
  <sheetFormatPr defaultColWidth="8.7109375" defaultRowHeight="15"/>
  <cols>
    <col min="1" max="1" width="3.7109375" customWidth="1"/>
    <col min="2" max="2" width="11" customWidth="1"/>
    <col min="6" max="6" width="13" customWidth="1"/>
    <col min="8" max="8" width="11" customWidth="1"/>
    <col min="9" max="9" width="11.140625" customWidth="1"/>
    <col min="10" max="10" width="11.5703125" customWidth="1"/>
    <col min="11" max="11" width="12.85546875" customWidth="1"/>
    <col min="12" max="12" width="5" customWidth="1"/>
  </cols>
  <sheetData>
    <row r="1" spans="2:32" ht="20.25" customHeight="1">
      <c r="B1" s="593" t="str">
        <f>INFO!B6</f>
        <v>Prefeitura Municipal de Mogi Guaçu</v>
      </c>
      <c r="C1" s="593"/>
      <c r="D1" s="593"/>
      <c r="E1" s="593"/>
      <c r="F1" s="593"/>
      <c r="G1" s="593"/>
      <c r="H1" s="593"/>
      <c r="I1" s="593"/>
      <c r="J1" s="593"/>
      <c r="K1" s="593"/>
    </row>
    <row r="2" spans="2:32" ht="21" customHeight="1">
      <c r="B2" s="594" t="s">
        <v>36</v>
      </c>
      <c r="C2" s="594"/>
      <c r="D2" s="594"/>
      <c r="E2" s="594"/>
      <c r="F2" s="594"/>
      <c r="G2" s="594"/>
      <c r="H2" s="594"/>
      <c r="I2" s="594"/>
      <c r="J2" s="594"/>
      <c r="K2" s="594"/>
    </row>
    <row r="3" spans="2:32" ht="8.25" customHeight="1">
      <c r="B3" s="35"/>
      <c r="C3" s="35"/>
      <c r="D3" s="35"/>
      <c r="E3" s="35"/>
      <c r="F3" s="35"/>
      <c r="G3" s="35"/>
      <c r="H3" s="35"/>
      <c r="I3" s="35"/>
      <c r="J3" s="35"/>
      <c r="K3" s="35"/>
    </row>
    <row r="4" spans="2:32" ht="15" customHeight="1">
      <c r="B4" s="36" t="s">
        <v>37</v>
      </c>
      <c r="C4" s="37" t="s">
        <v>284</v>
      </c>
      <c r="D4" s="38"/>
      <c r="E4" s="38"/>
      <c r="F4" s="38"/>
      <c r="G4" s="38"/>
      <c r="H4" s="38"/>
      <c r="I4" s="38"/>
      <c r="J4" s="38"/>
      <c r="K4" s="39" t="str">
        <f>INFO!B25</f>
        <v>REVISÃO 00</v>
      </c>
    </row>
    <row r="5" spans="2:32" ht="24.75" customHeight="1">
      <c r="B5" s="40" t="s">
        <v>38</v>
      </c>
      <c r="C5" s="598" t="s">
        <v>285</v>
      </c>
      <c r="D5" s="598"/>
      <c r="E5" s="598"/>
      <c r="F5" s="598"/>
      <c r="G5" s="598"/>
      <c r="H5" s="598"/>
      <c r="I5" s="598"/>
      <c r="J5" s="598"/>
      <c r="K5" s="599"/>
    </row>
    <row r="6" spans="2:32" ht="15" customHeight="1">
      <c r="B6" s="41" t="s">
        <v>39</v>
      </c>
      <c r="C6" s="42" t="str">
        <f>INFO!B7</f>
        <v>Mogi Guaçu/SP</v>
      </c>
      <c r="D6" s="43"/>
      <c r="E6" s="43"/>
      <c r="F6" s="43"/>
      <c r="G6" s="43"/>
      <c r="H6" s="43"/>
      <c r="I6" s="43"/>
      <c r="J6" s="43"/>
      <c r="K6" s="44" t="str">
        <f>INFO!B23</f>
        <v>Não Desonerado</v>
      </c>
    </row>
    <row r="7" spans="2:32" ht="15" customHeight="1">
      <c r="B7" s="45"/>
      <c r="C7" s="45"/>
      <c r="D7" s="45"/>
      <c r="E7" s="45"/>
      <c r="F7" s="45"/>
      <c r="G7" s="45"/>
      <c r="H7" s="45"/>
      <c r="I7" s="45"/>
      <c r="J7" s="45"/>
      <c r="K7" s="45"/>
    </row>
    <row r="8" spans="2:32" ht="23.25" customHeight="1">
      <c r="B8" s="595" t="s">
        <v>40</v>
      </c>
      <c r="C8" s="595"/>
      <c r="D8" s="595"/>
      <c r="E8" s="595"/>
      <c r="F8" s="595"/>
      <c r="G8" s="595"/>
      <c r="H8" s="595"/>
      <c r="I8" s="595"/>
      <c r="J8" s="596">
        <v>1</v>
      </c>
      <c r="K8" s="596"/>
    </row>
    <row r="9" spans="2:32" ht="17.25" customHeight="1">
      <c r="B9" s="597" t="s">
        <v>41</v>
      </c>
      <c r="C9" s="597"/>
      <c r="D9" s="597"/>
      <c r="E9" s="597"/>
      <c r="F9" s="597"/>
      <c r="G9" s="597"/>
      <c r="H9" s="597"/>
      <c r="I9" s="597"/>
      <c r="J9" s="596">
        <v>0.03</v>
      </c>
      <c r="K9" s="596"/>
    </row>
    <row r="10" spans="2:32" ht="9" customHeight="1"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2:32" ht="7.5" customHeight="1">
      <c r="B11" s="35"/>
      <c r="C11" s="35"/>
      <c r="D11" s="35"/>
      <c r="E11" s="35"/>
      <c r="F11" s="35"/>
      <c r="G11" s="35"/>
      <c r="H11" s="35"/>
      <c r="I11" s="35"/>
      <c r="J11" s="35"/>
      <c r="K11" s="35"/>
    </row>
    <row r="12" spans="2:32" ht="21.75" customHeight="1">
      <c r="B12" s="600" t="s">
        <v>42</v>
      </c>
      <c r="C12" s="600"/>
      <c r="D12" s="600"/>
      <c r="E12" s="600"/>
      <c r="F12" s="600"/>
      <c r="G12" s="600"/>
      <c r="H12" s="600"/>
      <c r="I12" s="600"/>
      <c r="J12" s="600"/>
      <c r="K12" s="600"/>
    </row>
    <row r="13" spans="2:32">
      <c r="B13" s="35"/>
      <c r="C13" s="35"/>
      <c r="D13" s="35"/>
      <c r="E13" s="35"/>
      <c r="F13" s="35"/>
      <c r="G13" s="35"/>
      <c r="H13" s="35"/>
      <c r="I13" s="35"/>
      <c r="J13" s="35"/>
      <c r="K13" s="35"/>
    </row>
    <row r="14" spans="2:32">
      <c r="B14" s="601" t="s">
        <v>43</v>
      </c>
      <c r="C14" s="601"/>
      <c r="D14" s="601"/>
      <c r="E14" s="601"/>
      <c r="F14" s="601"/>
      <c r="G14" s="601"/>
      <c r="H14" s="601"/>
      <c r="I14" s="601"/>
      <c r="J14" s="601"/>
      <c r="K14" s="601"/>
      <c r="O14" s="47"/>
    </row>
    <row r="15" spans="2:32">
      <c r="B15" s="602" t="s">
        <v>44</v>
      </c>
      <c r="C15" s="602"/>
      <c r="D15" s="602"/>
      <c r="E15" s="602"/>
      <c r="F15" s="602"/>
      <c r="G15" s="602"/>
      <c r="H15" s="602"/>
      <c r="I15" s="602"/>
      <c r="J15" s="602"/>
      <c r="K15" s="602"/>
    </row>
    <row r="16" spans="2:32" ht="15" customHeight="1">
      <c r="B16" s="35"/>
      <c r="C16" s="35"/>
      <c r="D16" s="35"/>
      <c r="E16" s="35"/>
      <c r="F16" s="35"/>
      <c r="G16" s="35"/>
      <c r="H16" s="35"/>
      <c r="I16" s="35"/>
      <c r="J16" s="35"/>
      <c r="K16" s="35"/>
      <c r="N16" s="48" t="s">
        <v>45</v>
      </c>
      <c r="O16" s="48"/>
      <c r="P16" s="48"/>
      <c r="R16" s="49" t="s">
        <v>44</v>
      </c>
      <c r="S16" s="50"/>
      <c r="T16" s="50"/>
      <c r="V16" s="49" t="s">
        <v>46</v>
      </c>
      <c r="W16" s="50"/>
      <c r="X16" s="50"/>
      <c r="Z16" s="49" t="s">
        <v>47</v>
      </c>
      <c r="AA16" s="50"/>
      <c r="AB16" s="50"/>
      <c r="AD16" s="48" t="s">
        <v>48</v>
      </c>
      <c r="AE16" s="48"/>
      <c r="AF16" s="48"/>
    </row>
    <row r="17" spans="2:32" ht="18.75" customHeight="1">
      <c r="B17" s="603" t="s">
        <v>49</v>
      </c>
      <c r="C17" s="603"/>
      <c r="D17" s="603"/>
      <c r="E17" s="603"/>
      <c r="F17" s="603"/>
      <c r="G17" s="603"/>
      <c r="H17" s="603"/>
      <c r="I17" s="603"/>
      <c r="J17" s="603" t="s">
        <v>50</v>
      </c>
      <c r="K17" s="604" t="s">
        <v>51</v>
      </c>
      <c r="N17" s="51" t="s">
        <v>52</v>
      </c>
      <c r="O17" s="51" t="s">
        <v>53</v>
      </c>
      <c r="P17" s="51" t="s">
        <v>54</v>
      </c>
      <c r="R17" s="51" t="s">
        <v>52</v>
      </c>
      <c r="S17" s="51" t="s">
        <v>53</v>
      </c>
      <c r="T17" s="51" t="s">
        <v>54</v>
      </c>
      <c r="V17" s="51" t="s">
        <v>52</v>
      </c>
      <c r="W17" s="51" t="s">
        <v>53</v>
      </c>
      <c r="X17" s="51" t="s">
        <v>54</v>
      </c>
      <c r="Z17" s="51" t="s">
        <v>52</v>
      </c>
      <c r="AA17" s="51" t="s">
        <v>53</v>
      </c>
      <c r="AB17" s="51" t="s">
        <v>54</v>
      </c>
      <c r="AD17" s="51" t="s">
        <v>52</v>
      </c>
      <c r="AE17" s="51" t="s">
        <v>53</v>
      </c>
      <c r="AF17" s="51" t="s">
        <v>54</v>
      </c>
    </row>
    <row r="18" spans="2:32">
      <c r="B18" s="603"/>
      <c r="C18" s="603"/>
      <c r="D18" s="603"/>
      <c r="E18" s="603"/>
      <c r="F18" s="603"/>
      <c r="G18" s="603"/>
      <c r="H18" s="603"/>
      <c r="I18" s="603"/>
      <c r="J18" s="603"/>
      <c r="K18" s="604"/>
      <c r="N18" s="51"/>
      <c r="O18" s="51"/>
      <c r="P18" s="51"/>
      <c r="R18" s="51"/>
      <c r="S18" s="51"/>
      <c r="T18" s="51"/>
      <c r="V18" s="51"/>
      <c r="W18" s="51"/>
      <c r="X18" s="51"/>
      <c r="Z18" s="51"/>
      <c r="AA18" s="51"/>
      <c r="AB18" s="51"/>
      <c r="AD18" s="51"/>
      <c r="AE18" s="51"/>
      <c r="AF18" s="51"/>
    </row>
    <row r="19" spans="2:32" ht="15" customHeight="1">
      <c r="B19" s="605" t="s">
        <v>55</v>
      </c>
      <c r="C19" s="605"/>
      <c r="D19" s="605"/>
      <c r="E19" s="605"/>
      <c r="F19" s="605"/>
      <c r="G19" s="605"/>
      <c r="H19" s="605"/>
      <c r="I19" s="605"/>
      <c r="J19" s="52" t="s">
        <v>56</v>
      </c>
      <c r="K19" s="53">
        <v>0.04</v>
      </c>
      <c r="N19" s="54">
        <v>0.03</v>
      </c>
      <c r="O19" s="54">
        <v>0.04</v>
      </c>
      <c r="P19" s="54">
        <v>5.5E-2</v>
      </c>
      <c r="R19" s="54">
        <v>3.7999999999999999E-2</v>
      </c>
      <c r="S19" s="54">
        <v>4.0099999999999997E-2</v>
      </c>
      <c r="T19" s="54">
        <v>4.6699999999999998E-2</v>
      </c>
      <c r="V19" s="54">
        <v>3.4299999999999997E-2</v>
      </c>
      <c r="W19" s="54">
        <v>4.9299999999999997E-2</v>
      </c>
      <c r="X19" s="54">
        <v>6.7100000000000007E-2</v>
      </c>
      <c r="Z19" s="54">
        <v>1.4999999999999999E-2</v>
      </c>
      <c r="AA19" s="54">
        <v>3.4500000000000003E-2</v>
      </c>
      <c r="AB19" s="54">
        <v>4.4900000000000002E-2</v>
      </c>
      <c r="AD19" s="54" t="s">
        <v>57</v>
      </c>
      <c r="AE19" s="54" t="s">
        <v>57</v>
      </c>
      <c r="AF19" s="54" t="s">
        <v>57</v>
      </c>
    </row>
    <row r="20" spans="2:32" ht="15" customHeight="1">
      <c r="B20" s="605" t="s">
        <v>58</v>
      </c>
      <c r="C20" s="605"/>
      <c r="D20" s="605"/>
      <c r="E20" s="605"/>
      <c r="F20" s="605"/>
      <c r="G20" s="605"/>
      <c r="H20" s="605"/>
      <c r="I20" s="605"/>
      <c r="J20" s="52" t="s">
        <v>59</v>
      </c>
      <c r="K20" s="53">
        <v>8.0000000000000002E-3</v>
      </c>
      <c r="N20" s="54">
        <v>8.0000000000000002E-3</v>
      </c>
      <c r="O20" s="54">
        <v>8.0000000000000002E-3</v>
      </c>
      <c r="P20" s="54">
        <v>0.01</v>
      </c>
      <c r="R20" s="54">
        <v>3.2000000000000002E-3</v>
      </c>
      <c r="S20" s="54">
        <v>4.0000000000000001E-3</v>
      </c>
      <c r="T20" s="54">
        <v>7.4000000000000003E-3</v>
      </c>
      <c r="V20" s="54">
        <v>2.8E-3</v>
      </c>
      <c r="W20" s="54">
        <v>4.8999999999999998E-3</v>
      </c>
      <c r="X20" s="54">
        <v>7.4999999999999997E-3</v>
      </c>
      <c r="Z20" s="54">
        <v>3.0000000000000001E-3</v>
      </c>
      <c r="AA20" s="54">
        <v>4.7999999999999996E-3</v>
      </c>
      <c r="AB20" s="54">
        <v>8.2000000000000007E-3</v>
      </c>
      <c r="AD20" s="54" t="s">
        <v>57</v>
      </c>
      <c r="AE20" s="54" t="s">
        <v>57</v>
      </c>
      <c r="AF20" s="54" t="s">
        <v>57</v>
      </c>
    </row>
    <row r="21" spans="2:32" ht="15" customHeight="1">
      <c r="B21" s="605" t="s">
        <v>60</v>
      </c>
      <c r="C21" s="605"/>
      <c r="D21" s="605"/>
      <c r="E21" s="605"/>
      <c r="F21" s="605"/>
      <c r="G21" s="605"/>
      <c r="H21" s="605"/>
      <c r="I21" s="605"/>
      <c r="J21" s="52" t="s">
        <v>61</v>
      </c>
      <c r="K21" s="53">
        <v>1.2699999999999999E-2</v>
      </c>
      <c r="N21" s="54">
        <v>9.7000000000000003E-3</v>
      </c>
      <c r="O21" s="54">
        <v>1.2699999999999999E-2</v>
      </c>
      <c r="P21" s="54">
        <v>1.2699999999999999E-2</v>
      </c>
      <c r="R21" s="54">
        <v>5.0000000000000001E-3</v>
      </c>
      <c r="S21" s="54">
        <v>5.5999999999999999E-3</v>
      </c>
      <c r="T21" s="54">
        <v>9.7000000000000003E-3</v>
      </c>
      <c r="V21" s="54">
        <v>0.01</v>
      </c>
      <c r="W21" s="54">
        <v>1.3899999999999999E-2</v>
      </c>
      <c r="X21" s="54">
        <v>1.7399999999999999E-2</v>
      </c>
      <c r="Z21" s="54">
        <v>5.5999999999999999E-3</v>
      </c>
      <c r="AA21" s="54">
        <v>8.5000000000000006E-3</v>
      </c>
      <c r="AB21" s="54">
        <v>8.8999999999999999E-3</v>
      </c>
      <c r="AD21" s="54" t="s">
        <v>57</v>
      </c>
      <c r="AE21" s="54" t="s">
        <v>57</v>
      </c>
      <c r="AF21" s="54" t="s">
        <v>57</v>
      </c>
    </row>
    <row r="22" spans="2:32" ht="15" customHeight="1">
      <c r="B22" s="605" t="s">
        <v>62</v>
      </c>
      <c r="C22" s="605"/>
      <c r="D22" s="605"/>
      <c r="E22" s="605"/>
      <c r="F22" s="605"/>
      <c r="G22" s="605"/>
      <c r="H22" s="605"/>
      <c r="I22" s="605"/>
      <c r="J22" s="52" t="s">
        <v>63</v>
      </c>
      <c r="K22" s="53">
        <v>1.23E-2</v>
      </c>
      <c r="N22" s="54">
        <v>5.8999999999999999E-3</v>
      </c>
      <c r="O22" s="54">
        <v>1.23E-2</v>
      </c>
      <c r="P22" s="54">
        <v>1.3899999999999999E-2</v>
      </c>
      <c r="R22" s="54">
        <v>1.0200000000000001E-2</v>
      </c>
      <c r="S22" s="54">
        <v>1.11E-2</v>
      </c>
      <c r="T22" s="54">
        <v>1.21E-2</v>
      </c>
      <c r="V22" s="54">
        <v>9.4000000000000004E-3</v>
      </c>
      <c r="W22" s="54">
        <v>9.9000000000000008E-3</v>
      </c>
      <c r="X22" s="54">
        <v>1.17E-2</v>
      </c>
      <c r="Z22" s="54">
        <v>8.5000000000000006E-3</v>
      </c>
      <c r="AA22" s="54">
        <v>8.5000000000000006E-3</v>
      </c>
      <c r="AB22" s="54">
        <v>1.11E-2</v>
      </c>
      <c r="AD22" s="54" t="s">
        <v>57</v>
      </c>
      <c r="AE22" s="54" t="s">
        <v>57</v>
      </c>
      <c r="AF22" s="54" t="s">
        <v>57</v>
      </c>
    </row>
    <row r="23" spans="2:32" ht="15" customHeight="1">
      <c r="B23" s="605" t="s">
        <v>64</v>
      </c>
      <c r="C23" s="605"/>
      <c r="D23" s="605"/>
      <c r="E23" s="605"/>
      <c r="F23" s="605"/>
      <c r="G23" s="605"/>
      <c r="H23" s="605"/>
      <c r="I23" s="605"/>
      <c r="J23" s="52" t="s">
        <v>65</v>
      </c>
      <c r="K23" s="53">
        <v>7.3999999999999996E-2</v>
      </c>
      <c r="N23" s="54">
        <v>6.1600000000000002E-2</v>
      </c>
      <c r="O23" s="54">
        <v>7.3999999999999996E-2</v>
      </c>
      <c r="P23" s="54">
        <v>8.9599999999999999E-2</v>
      </c>
      <c r="R23" s="54">
        <v>6.6400000000000001E-2</v>
      </c>
      <c r="S23" s="54">
        <v>7.2999999999999995E-2</v>
      </c>
      <c r="T23" s="54">
        <v>8.6900000000000005E-2</v>
      </c>
      <c r="V23" s="54">
        <v>6.7400000000000002E-2</v>
      </c>
      <c r="W23" s="54">
        <v>8.0399999999999999E-2</v>
      </c>
      <c r="X23" s="54">
        <v>9.4E-2</v>
      </c>
      <c r="Z23" s="54">
        <v>3.5000000000000003E-2</v>
      </c>
      <c r="AA23" s="54">
        <v>5.11E-2</v>
      </c>
      <c r="AB23" s="54">
        <v>6.2199999999999998E-2</v>
      </c>
      <c r="AD23" s="54" t="s">
        <v>57</v>
      </c>
      <c r="AE23" s="54" t="s">
        <v>57</v>
      </c>
      <c r="AF23" s="54" t="s">
        <v>57</v>
      </c>
    </row>
    <row r="24" spans="2:32" ht="15" customHeight="1">
      <c r="B24" s="605" t="s">
        <v>66</v>
      </c>
      <c r="C24" s="605"/>
      <c r="D24" s="605"/>
      <c r="E24" s="605"/>
      <c r="F24" s="605"/>
      <c r="G24" s="605"/>
      <c r="H24" s="605"/>
      <c r="I24" s="605"/>
      <c r="J24" s="52" t="s">
        <v>67</v>
      </c>
      <c r="K24" s="53">
        <v>3.6499999999999998E-2</v>
      </c>
      <c r="N24" s="54">
        <v>3.6499999999999998E-2</v>
      </c>
      <c r="O24" s="54">
        <v>3.6499999999999998E-2</v>
      </c>
      <c r="P24" s="54">
        <v>3.6499999999999998E-2</v>
      </c>
      <c r="R24" s="54">
        <v>3.6499999999999998E-2</v>
      </c>
      <c r="S24" s="54">
        <v>3.6499999999999998E-2</v>
      </c>
      <c r="T24" s="54">
        <v>3.6499999999999998E-2</v>
      </c>
      <c r="V24" s="54">
        <v>3.6499999999999998E-2</v>
      </c>
      <c r="W24" s="54">
        <v>3.6499999999999998E-2</v>
      </c>
      <c r="X24" s="54">
        <v>3.6499999999999998E-2</v>
      </c>
      <c r="Z24" s="54">
        <v>3.6499999999999998E-2</v>
      </c>
      <c r="AA24" s="54">
        <v>3.6499999999999998E-2</v>
      </c>
      <c r="AB24" s="54">
        <v>3.6499999999999998E-2</v>
      </c>
      <c r="AD24" s="54">
        <v>3.6499999999999998E-2</v>
      </c>
      <c r="AE24" s="54">
        <v>3.6499999999999998E-2</v>
      </c>
      <c r="AF24" s="54">
        <v>3.6499999999999998E-2</v>
      </c>
    </row>
    <row r="25" spans="2:32" ht="15" customHeight="1">
      <c r="B25" s="605" t="s">
        <v>68</v>
      </c>
      <c r="C25" s="605"/>
      <c r="D25" s="605"/>
      <c r="E25" s="605"/>
      <c r="F25" s="605"/>
      <c r="G25" s="605"/>
      <c r="H25" s="605"/>
      <c r="I25" s="605"/>
      <c r="J25" s="52" t="s">
        <v>69</v>
      </c>
      <c r="K25" s="54">
        <f>J8*J9</f>
        <v>0.03</v>
      </c>
      <c r="N25" s="54">
        <v>0</v>
      </c>
      <c r="O25" s="54">
        <v>2.5000000000000001E-2</v>
      </c>
      <c r="P25" s="54">
        <v>0.05</v>
      </c>
      <c r="R25" s="54">
        <v>0</v>
      </c>
      <c r="S25" s="54">
        <v>2.5000000000000001E-2</v>
      </c>
      <c r="T25" s="54">
        <v>0.05</v>
      </c>
      <c r="V25" s="54">
        <v>0</v>
      </c>
      <c r="W25" s="54">
        <v>2.5000000000000001E-2</v>
      </c>
      <c r="X25" s="54">
        <v>0.05</v>
      </c>
      <c r="Z25" s="54">
        <v>0</v>
      </c>
      <c r="AA25" s="54">
        <v>2.5000000000000001E-2</v>
      </c>
      <c r="AB25" s="54">
        <v>0.05</v>
      </c>
      <c r="AD25" s="54">
        <v>0</v>
      </c>
      <c r="AE25" s="54">
        <v>2.5000000000000001E-2</v>
      </c>
      <c r="AF25" s="54">
        <v>0.05</v>
      </c>
    </row>
    <row r="26" spans="2:32" ht="26.25" customHeight="1">
      <c r="B26" s="605" t="s">
        <v>70</v>
      </c>
      <c r="C26" s="605"/>
      <c r="D26" s="605"/>
      <c r="E26" s="605"/>
      <c r="F26" s="605"/>
      <c r="G26" s="605"/>
      <c r="H26" s="605"/>
      <c r="I26" s="605"/>
      <c r="J26" s="52" t="s">
        <v>71</v>
      </c>
      <c r="K26" s="54">
        <f>IF(INFO!B23="Desonerado",0.045,0)</f>
        <v>0</v>
      </c>
      <c r="N26" s="55">
        <v>0</v>
      </c>
      <c r="O26" s="55">
        <v>4.4999999999999998E-2</v>
      </c>
      <c r="P26" s="55">
        <v>4.4999999999999998E-2</v>
      </c>
      <c r="R26" s="55">
        <v>0</v>
      </c>
      <c r="S26" s="55">
        <v>4.4999999999999998E-2</v>
      </c>
      <c r="T26" s="55">
        <v>4.4999999999999998E-2</v>
      </c>
      <c r="V26" s="55">
        <v>0</v>
      </c>
      <c r="W26" s="55">
        <v>4.4999999999999998E-2</v>
      </c>
      <c r="X26" s="55">
        <v>4.4999999999999998E-2</v>
      </c>
      <c r="Z26" s="55">
        <v>0</v>
      </c>
      <c r="AA26" s="55">
        <v>4.4999999999999998E-2</v>
      </c>
      <c r="AB26" s="55">
        <v>4.4999999999999998E-2</v>
      </c>
      <c r="AD26" s="55">
        <v>0</v>
      </c>
      <c r="AE26" s="55">
        <v>4.4999999999999998E-2</v>
      </c>
      <c r="AF26" s="55">
        <v>4.4999999999999998E-2</v>
      </c>
    </row>
    <row r="27" spans="2:32" ht="15" customHeight="1">
      <c r="B27" s="605" t="s">
        <v>72</v>
      </c>
      <c r="C27" s="605"/>
      <c r="D27" s="605"/>
      <c r="E27" s="605"/>
      <c r="F27" s="605"/>
      <c r="G27" s="605"/>
      <c r="H27" s="605"/>
      <c r="I27" s="605"/>
      <c r="J27" s="56" t="s">
        <v>73</v>
      </c>
      <c r="K27" s="54">
        <f>ROUND(((((1+$K$19+$K$20+$K$21)*(1+$K$22)*(1+$K$23))/(1-$K$24-$K$25))-1),4)</f>
        <v>0.2354</v>
      </c>
      <c r="N27" s="54">
        <v>0.2034</v>
      </c>
      <c r="O27" s="54">
        <v>0.22120000000000001</v>
      </c>
      <c r="P27" s="54">
        <v>0.25</v>
      </c>
      <c r="R27" s="54">
        <v>0.19600000000000001</v>
      </c>
      <c r="S27" s="54">
        <v>0.2097</v>
      </c>
      <c r="T27" s="54">
        <v>0.24229999999999999</v>
      </c>
      <c r="V27" s="54">
        <v>0.20760000000000001</v>
      </c>
      <c r="W27" s="54">
        <v>0.24179999999999999</v>
      </c>
      <c r="X27" s="54">
        <v>0.26440000000000002</v>
      </c>
      <c r="Z27" s="54">
        <v>0.111</v>
      </c>
      <c r="AA27" s="54">
        <v>0.14019999999999999</v>
      </c>
      <c r="AB27" s="54">
        <v>0.16800000000000001</v>
      </c>
      <c r="AD27" s="54">
        <v>0</v>
      </c>
      <c r="AE27" s="54">
        <v>0</v>
      </c>
      <c r="AF27" s="54">
        <v>0</v>
      </c>
    </row>
    <row r="28" spans="2:32" ht="24" customHeight="1">
      <c r="B28" s="606" t="s">
        <v>74</v>
      </c>
      <c r="C28" s="606"/>
      <c r="D28" s="606"/>
      <c r="E28" s="606"/>
      <c r="F28" s="606"/>
      <c r="G28" s="606"/>
      <c r="H28" s="606"/>
      <c r="I28" s="606"/>
      <c r="J28" s="57" t="s">
        <v>75</v>
      </c>
      <c r="K28" s="58">
        <f>IF(INFO!B23="Não Desonerado",0,ROUND(((((1+$K$19+$K$20+$K$21)*(1+$K$22)*(1+$K$23))/(1-$K$24-$K$25-$K$26))-1),4))</f>
        <v>0</v>
      </c>
    </row>
    <row r="29" spans="2:32" ht="6" customHeight="1">
      <c r="B29" s="35"/>
      <c r="C29" s="35"/>
      <c r="D29" s="35"/>
      <c r="E29" s="35"/>
      <c r="F29" s="35"/>
      <c r="G29" s="35"/>
      <c r="H29" s="35"/>
      <c r="I29" s="35"/>
      <c r="J29" s="35"/>
      <c r="K29" s="35"/>
    </row>
    <row r="30" spans="2:32" ht="2.25" customHeight="1">
      <c r="B30" s="59"/>
      <c r="C30" s="607"/>
      <c r="D30" s="607"/>
      <c r="E30" s="607"/>
      <c r="F30" s="607"/>
      <c r="G30" s="607"/>
      <c r="H30" s="607"/>
      <c r="I30" s="607"/>
      <c r="J30" s="607"/>
      <c r="K30" s="607"/>
    </row>
    <row r="31" spans="2:32" ht="7.5" customHeight="1">
      <c r="B31" s="35"/>
      <c r="C31" s="35"/>
      <c r="D31" s="35"/>
      <c r="E31" s="35"/>
      <c r="F31" s="35"/>
      <c r="G31" s="35"/>
      <c r="H31" s="35"/>
      <c r="I31" s="35"/>
      <c r="J31" s="35"/>
      <c r="K31" s="35"/>
    </row>
    <row r="32" spans="2:32">
      <c r="B32" s="608" t="s">
        <v>76</v>
      </c>
      <c r="C32" s="608"/>
      <c r="D32" s="608"/>
      <c r="E32" s="608"/>
      <c r="F32" s="608"/>
      <c r="G32" s="608"/>
      <c r="H32" s="608"/>
      <c r="I32" s="608"/>
      <c r="J32" s="608"/>
      <c r="K32" s="608"/>
    </row>
    <row r="33" spans="2:14" ht="15.75">
      <c r="B33" s="60"/>
      <c r="C33" s="60"/>
      <c r="D33" s="60"/>
      <c r="E33" s="609" t="s">
        <v>77</v>
      </c>
      <c r="F33" s="610" t="s">
        <v>78</v>
      </c>
      <c r="G33" s="610"/>
      <c r="H33" s="610"/>
      <c r="I33" s="611" t="s">
        <v>79</v>
      </c>
      <c r="J33" s="60"/>
      <c r="K33" s="60"/>
    </row>
    <row r="34" spans="2:14" ht="15.75">
      <c r="B34" s="60"/>
      <c r="C34" s="60"/>
      <c r="D34" s="60"/>
      <c r="E34" s="609"/>
      <c r="F34" s="612" t="s">
        <v>80</v>
      </c>
      <c r="G34" s="612"/>
      <c r="H34" s="612"/>
      <c r="I34" s="611"/>
      <c r="J34" s="60"/>
      <c r="K34" s="60"/>
    </row>
    <row r="35" spans="2:14" ht="15" customHeight="1">
      <c r="B35" s="61"/>
      <c r="C35" s="61"/>
      <c r="D35" s="61"/>
      <c r="E35" s="61"/>
      <c r="F35" s="61"/>
      <c r="G35" s="61"/>
      <c r="H35" s="61"/>
      <c r="I35" s="61"/>
      <c r="J35" s="61"/>
      <c r="K35" s="61"/>
    </row>
    <row r="36" spans="2:14">
      <c r="B36" s="35"/>
      <c r="C36" s="35"/>
      <c r="D36" s="35"/>
      <c r="E36" s="35"/>
      <c r="F36" s="35"/>
      <c r="G36" s="35"/>
      <c r="H36" s="35"/>
      <c r="I36" s="35"/>
      <c r="J36" s="35"/>
      <c r="K36" s="35"/>
      <c r="N36" s="48" t="s">
        <v>81</v>
      </c>
    </row>
    <row r="37" spans="2:14" ht="39.75" customHeight="1">
      <c r="B37" s="613" t="str">
        <f>IF(INFO!$B$23="Desonerado",'BDI 1'!$N$45,'BDI 1'!$N$47)</f>
        <v>Declaro para os devidos fins que o regime de Contribuição Previdenciária sobre a Receita Bruta adotado para elaboração do orçamento foi SEM Desoneração, e que esta é a alternativa mais adequada para a Administração Pública.</v>
      </c>
      <c r="C37" s="613"/>
      <c r="D37" s="613"/>
      <c r="E37" s="613"/>
      <c r="F37" s="613"/>
      <c r="G37" s="613"/>
      <c r="H37" s="613"/>
      <c r="I37" s="613"/>
      <c r="J37" s="613"/>
      <c r="K37" s="613"/>
      <c r="N37" t="s">
        <v>45</v>
      </c>
    </row>
    <row r="38" spans="2:14">
      <c r="B38" s="35"/>
      <c r="C38" s="35"/>
      <c r="D38" s="35"/>
      <c r="E38" s="35"/>
      <c r="F38" s="35"/>
      <c r="G38" s="35"/>
      <c r="H38" s="35"/>
      <c r="I38" s="35"/>
      <c r="J38" s="35"/>
      <c r="K38" s="35"/>
      <c r="N38" t="s">
        <v>44</v>
      </c>
    </row>
    <row r="39" spans="2:14">
      <c r="B39" s="35" t="s">
        <v>82</v>
      </c>
      <c r="C39" s="35"/>
      <c r="D39" s="35"/>
      <c r="E39" s="35"/>
      <c r="F39" s="35"/>
      <c r="G39" s="35"/>
      <c r="H39" s="35"/>
      <c r="I39" s="35"/>
      <c r="J39" s="35"/>
      <c r="K39" s="35"/>
      <c r="N39" t="s">
        <v>46</v>
      </c>
    </row>
    <row r="40" spans="2:14" ht="31.5" customHeight="1">
      <c r="B40" s="615"/>
      <c r="C40" s="615"/>
      <c r="D40" s="615"/>
      <c r="E40" s="615"/>
      <c r="F40" s="615"/>
      <c r="G40" s="615"/>
      <c r="H40" s="615"/>
      <c r="I40" s="615"/>
      <c r="J40" s="615"/>
      <c r="K40" s="615"/>
      <c r="N40" t="s">
        <v>83</v>
      </c>
    </row>
    <row r="41" spans="2:14">
      <c r="B41" s="35"/>
      <c r="C41" s="35"/>
      <c r="D41" s="35"/>
      <c r="E41" s="35"/>
      <c r="F41" s="35"/>
      <c r="G41" s="35"/>
      <c r="H41" s="35"/>
      <c r="I41" s="35"/>
      <c r="J41" s="35"/>
      <c r="K41" s="35"/>
      <c r="N41" t="s">
        <v>84</v>
      </c>
    </row>
    <row r="42" spans="2:14">
      <c r="B42" s="616" t="str">
        <f>INFO!B7</f>
        <v>Mogi Guaçu/SP</v>
      </c>
      <c r="C42" s="616"/>
      <c r="D42" s="616"/>
      <c r="E42" s="616"/>
      <c r="F42" s="35"/>
      <c r="G42" s="35"/>
      <c r="H42" s="617">
        <f ca="1">TODAY()</f>
        <v>45876</v>
      </c>
      <c r="I42" s="617"/>
      <c r="J42" s="617"/>
      <c r="K42" s="617"/>
      <c r="N42" t="s">
        <v>47</v>
      </c>
    </row>
    <row r="43" spans="2:14">
      <c r="B43" s="618" t="s">
        <v>85</v>
      </c>
      <c r="C43" s="618"/>
      <c r="D43" s="618"/>
      <c r="E43" s="618"/>
      <c r="F43" s="35"/>
      <c r="G43" s="62"/>
      <c r="H43" s="63" t="s">
        <v>86</v>
      </c>
      <c r="I43" s="64"/>
      <c r="J43" s="64"/>
      <c r="K43" s="64"/>
      <c r="N43" t="s">
        <v>48</v>
      </c>
    </row>
    <row r="44" spans="2:14" ht="55.5" customHeight="1">
      <c r="B44" s="35"/>
      <c r="C44" s="35"/>
      <c r="D44" s="35"/>
      <c r="E44" s="35"/>
      <c r="F44" s="35"/>
      <c r="G44" s="35"/>
      <c r="H44" s="35"/>
      <c r="I44" s="35"/>
      <c r="J44" s="35"/>
      <c r="K44" s="35"/>
    </row>
    <row r="45" spans="2:14">
      <c r="B45" s="619"/>
      <c r="C45" s="619"/>
      <c r="D45" s="619"/>
      <c r="E45" s="619"/>
      <c r="F45" s="65"/>
      <c r="G45" s="35"/>
      <c r="H45" s="35"/>
      <c r="I45" s="35"/>
      <c r="J45" s="35"/>
      <c r="K45" s="35"/>
      <c r="N45" t="s">
        <v>87</v>
      </c>
    </row>
    <row r="46" spans="2:14">
      <c r="B46" s="614"/>
      <c r="C46" s="614"/>
      <c r="D46" s="614"/>
      <c r="E46" s="614"/>
      <c r="F46" s="35"/>
      <c r="G46" s="35"/>
      <c r="H46" s="505"/>
      <c r="I46" s="35"/>
      <c r="J46" s="35"/>
      <c r="K46" s="35"/>
    </row>
    <row r="47" spans="2:14">
      <c r="B47" s="66"/>
      <c r="C47" s="67"/>
      <c r="D47" s="68"/>
      <c r="E47" s="68"/>
      <c r="F47" s="65"/>
      <c r="G47" s="35"/>
      <c r="H47" s="69"/>
      <c r="I47" s="35"/>
      <c r="J47" s="35"/>
      <c r="K47" s="35"/>
      <c r="N47" t="s">
        <v>88</v>
      </c>
    </row>
    <row r="48" spans="2:14">
      <c r="B48" s="66"/>
      <c r="C48" s="70"/>
      <c r="D48" s="68"/>
      <c r="E48" s="68"/>
      <c r="F48" s="65"/>
      <c r="G48" s="35"/>
      <c r="H48" s="69"/>
      <c r="I48" s="35"/>
      <c r="J48" s="35"/>
      <c r="K48" s="35"/>
    </row>
    <row r="49" spans="2:11">
      <c r="B49" s="71"/>
      <c r="C49" s="70"/>
      <c r="D49" s="68"/>
      <c r="E49" s="68"/>
      <c r="F49" s="65"/>
      <c r="G49" s="35"/>
      <c r="H49" s="69"/>
      <c r="I49" s="35"/>
      <c r="J49" s="35"/>
      <c r="K49" s="35"/>
    </row>
  </sheetData>
  <mergeCells count="36">
    <mergeCell ref="B37:K37"/>
    <mergeCell ref="B46:E46"/>
    <mergeCell ref="B40:K40"/>
    <mergeCell ref="B42:E42"/>
    <mergeCell ref="H42:K42"/>
    <mergeCell ref="B43:E43"/>
    <mergeCell ref="B45:E45"/>
    <mergeCell ref="C30:K30"/>
    <mergeCell ref="B32:K32"/>
    <mergeCell ref="E33:E34"/>
    <mergeCell ref="F33:H33"/>
    <mergeCell ref="I33:I34"/>
    <mergeCell ref="F34:H34"/>
    <mergeCell ref="B24:I24"/>
    <mergeCell ref="B25:I25"/>
    <mergeCell ref="B26:I26"/>
    <mergeCell ref="B27:I27"/>
    <mergeCell ref="B28:I28"/>
    <mergeCell ref="B19:I19"/>
    <mergeCell ref="B20:I20"/>
    <mergeCell ref="B21:I21"/>
    <mergeCell ref="B22:I22"/>
    <mergeCell ref="B23:I23"/>
    <mergeCell ref="B12:K12"/>
    <mergeCell ref="B14:K14"/>
    <mergeCell ref="B15:K15"/>
    <mergeCell ref="B17:I18"/>
    <mergeCell ref="J17:J18"/>
    <mergeCell ref="K17:K18"/>
    <mergeCell ref="B1:K1"/>
    <mergeCell ref="B2:K2"/>
    <mergeCell ref="B8:I8"/>
    <mergeCell ref="J8:K8"/>
    <mergeCell ref="B9:I9"/>
    <mergeCell ref="J9:K9"/>
    <mergeCell ref="C5:K5"/>
  </mergeCells>
  <dataValidations count="1">
    <dataValidation type="list" allowBlank="1" showInputMessage="1" showErrorMessage="1" promptTitle="Tipo de obra" prompt="Selecione o tipo de obra a ser construído" sqref="B15:K15" xr:uid="{00000000-0002-0000-0100-000000000000}">
      <formula1>tipoobra</formula1>
      <formula2>0</formula2>
    </dataValidation>
  </dataValidations>
  <printOptions horizontalCentered="1"/>
  <pageMargins left="0.51180555555555496" right="0.51180555555555496" top="0.78749999999999998" bottom="0.78749999999999998" header="0.51180555555555496" footer="0.31527777777777799"/>
  <pageSetup paperSize="9" scale="87" orientation="portrait" verticalDpi="300" r:id="rId1"/>
  <headerFooter>
    <oddFooter>&amp;R&amp;P /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AMJ39"/>
  <sheetViews>
    <sheetView tabSelected="1" zoomScaleNormal="100" zoomScaleSheetLayoutView="90" zoomScalePageLayoutView="85" workbookViewId="0">
      <selection activeCell="E28" sqref="E28"/>
    </sheetView>
  </sheetViews>
  <sheetFormatPr defaultColWidth="9.140625" defaultRowHeight="15"/>
  <cols>
    <col min="1" max="1" width="1.140625" style="47" customWidth="1"/>
    <col min="2" max="2" width="11.42578125" style="47" customWidth="1"/>
    <col min="3" max="3" width="14.28515625" style="72" bestFit="1" customWidth="1"/>
    <col min="4" max="4" width="13.42578125" style="72" customWidth="1"/>
    <col min="5" max="5" width="71.7109375" style="47" bestFit="1" customWidth="1"/>
    <col min="6" max="6" width="8.7109375" style="47" customWidth="1"/>
    <col min="7" max="7" width="13.85546875" style="73" customWidth="1"/>
    <col min="8" max="8" width="13.5703125" style="74" bestFit="1" customWidth="1"/>
    <col min="9" max="9" width="20.140625" style="75" customWidth="1"/>
    <col min="10" max="10" width="17.140625" style="75" bestFit="1" customWidth="1"/>
    <col min="11" max="11" width="11.7109375" style="76" customWidth="1"/>
    <col min="12" max="12" width="9.5703125" style="76" customWidth="1"/>
    <col min="13" max="13" width="2.85546875" style="47" customWidth="1"/>
    <col min="14" max="14" width="4.5703125" style="47" customWidth="1"/>
    <col min="15" max="15" width="14.140625" style="47" customWidth="1"/>
    <col min="16" max="16" width="14.28515625" style="47" customWidth="1"/>
    <col min="17" max="17" width="10.28515625" style="47" customWidth="1"/>
    <col min="18" max="251" width="9.140625" style="47"/>
    <col min="252" max="252" width="2" style="47" customWidth="1"/>
    <col min="253" max="253" width="11.42578125" style="47" customWidth="1"/>
    <col min="254" max="254" width="3.28515625" style="47" customWidth="1"/>
    <col min="255" max="255" width="67.28515625" style="47" customWidth="1"/>
    <col min="256" max="258" width="9.85546875" style="47" customWidth="1"/>
    <col min="259" max="259" width="9.7109375" style="47" customWidth="1"/>
    <col min="260" max="260" width="52.140625" style="47" customWidth="1"/>
    <col min="261" max="264" width="11.5703125" style="47" hidden="1" customWidth="1"/>
    <col min="265" max="265" width="20" style="47" customWidth="1"/>
    <col min="266" max="266" width="11.5703125" style="47" hidden="1" customWidth="1"/>
    <col min="267" max="267" width="20.5703125" style="47" customWidth="1"/>
    <col min="268" max="268" width="9.5703125" style="47" customWidth="1"/>
    <col min="269" max="269" width="2.85546875" style="47" customWidth="1"/>
    <col min="270" max="270" width="4.5703125" style="47" customWidth="1"/>
    <col min="271" max="271" width="12.42578125" style="47" customWidth="1"/>
    <col min="272" max="272" width="14.28515625" style="47" customWidth="1"/>
    <col min="273" max="273" width="10.28515625" style="47" customWidth="1"/>
    <col min="274" max="507" width="9.140625" style="47"/>
    <col min="508" max="508" width="2" style="47" customWidth="1"/>
    <col min="509" max="509" width="11.42578125" style="47" customWidth="1"/>
    <col min="510" max="510" width="3.28515625" style="47" customWidth="1"/>
    <col min="511" max="511" width="67.28515625" style="47" customWidth="1"/>
    <col min="512" max="514" width="9.85546875" style="47" customWidth="1"/>
    <col min="515" max="515" width="9.7109375" style="47" customWidth="1"/>
    <col min="516" max="516" width="52.140625" style="47" customWidth="1"/>
    <col min="517" max="520" width="11.5703125" style="47" hidden="1" customWidth="1"/>
    <col min="521" max="521" width="20" style="47" customWidth="1"/>
    <col min="522" max="522" width="11.5703125" style="47" hidden="1" customWidth="1"/>
    <col min="523" max="523" width="20.5703125" style="47" customWidth="1"/>
    <col min="524" max="524" width="9.5703125" style="47" customWidth="1"/>
    <col min="525" max="525" width="2.85546875" style="47" customWidth="1"/>
    <col min="526" max="526" width="4.5703125" style="47" customWidth="1"/>
    <col min="527" max="527" width="12.42578125" style="47" customWidth="1"/>
    <col min="528" max="528" width="14.28515625" style="47" customWidth="1"/>
    <col min="529" max="529" width="10.28515625" style="47" customWidth="1"/>
    <col min="530" max="763" width="9.140625" style="47"/>
    <col min="764" max="764" width="2" style="47" customWidth="1"/>
    <col min="765" max="765" width="11.42578125" style="47" customWidth="1"/>
    <col min="766" max="766" width="3.28515625" style="47" customWidth="1"/>
    <col min="767" max="767" width="67.28515625" style="47" customWidth="1"/>
    <col min="768" max="770" width="9.85546875" style="47" customWidth="1"/>
    <col min="771" max="771" width="9.7109375" style="47" customWidth="1"/>
    <col min="772" max="772" width="52.140625" style="47" customWidth="1"/>
    <col min="773" max="776" width="11.5703125" style="47" hidden="1" customWidth="1"/>
    <col min="777" max="777" width="20" style="47" customWidth="1"/>
    <col min="778" max="778" width="11.5703125" style="47" hidden="1" customWidth="1"/>
    <col min="779" max="779" width="20.5703125" style="47" customWidth="1"/>
    <col min="780" max="780" width="9.5703125" style="47" customWidth="1"/>
    <col min="781" max="781" width="2.85546875" style="47" customWidth="1"/>
    <col min="782" max="782" width="4.5703125" style="47" customWidth="1"/>
    <col min="783" max="783" width="12.42578125" style="47" customWidth="1"/>
    <col min="784" max="784" width="14.28515625" style="47" customWidth="1"/>
    <col min="785" max="785" width="10.28515625" style="47" customWidth="1"/>
    <col min="786" max="1019" width="9.140625" style="47"/>
    <col min="1020" max="1020" width="2" style="47" customWidth="1"/>
    <col min="1021" max="1021" width="11.42578125" style="47" customWidth="1"/>
    <col min="1022" max="1022" width="3.28515625" style="47" customWidth="1"/>
    <col min="1023" max="1023" width="67.28515625" style="47" customWidth="1"/>
    <col min="1024" max="1024" width="9.85546875" style="47" customWidth="1"/>
  </cols>
  <sheetData>
    <row r="1" spans="2:11" s="47" customFormat="1" ht="15" customHeight="1" thickBot="1">
      <c r="B1" s="77"/>
      <c r="C1" s="78"/>
      <c r="D1" s="78"/>
      <c r="E1" s="78"/>
      <c r="F1" s="78"/>
      <c r="G1" s="78"/>
      <c r="H1" s="78"/>
      <c r="I1" s="78"/>
      <c r="J1" s="78"/>
      <c r="K1" s="78"/>
    </row>
    <row r="2" spans="2:11" s="47" customFormat="1" ht="20.25">
      <c r="B2" s="630" t="str">
        <f>INFO!B6</f>
        <v>Prefeitura Municipal de Mogi Guaçu</v>
      </c>
      <c r="C2" s="630"/>
      <c r="D2" s="630"/>
      <c r="E2" s="630"/>
      <c r="F2" s="630"/>
      <c r="G2" s="630"/>
      <c r="H2" s="630"/>
      <c r="I2" s="630"/>
      <c r="J2" s="630"/>
      <c r="K2" s="630"/>
    </row>
    <row r="3" spans="2:11" s="47" customFormat="1" ht="15" customHeight="1" thickBot="1">
      <c r="B3" s="631" t="s">
        <v>89</v>
      </c>
      <c r="C3" s="631"/>
      <c r="D3" s="631"/>
      <c r="E3" s="631"/>
      <c r="F3" s="631"/>
      <c r="G3" s="631"/>
      <c r="H3" s="631"/>
      <c r="I3" s="631"/>
      <c r="J3" s="631"/>
      <c r="K3" s="631"/>
    </row>
    <row r="4" spans="2:11" s="47" customFormat="1" ht="15" customHeight="1" thickBot="1">
      <c r="B4" s="509"/>
      <c r="C4" s="510"/>
      <c r="D4" s="510"/>
      <c r="E4" s="510"/>
      <c r="F4" s="510"/>
      <c r="G4" s="510"/>
      <c r="H4" s="510"/>
      <c r="I4" s="510"/>
      <c r="J4" s="510"/>
      <c r="K4" s="511"/>
    </row>
    <row r="5" spans="2:11" s="47" customFormat="1" ht="16.5" thickTop="1" thickBot="1">
      <c r="B5" s="488" t="s">
        <v>90</v>
      </c>
      <c r="C5" s="632" t="s">
        <v>284</v>
      </c>
      <c r="D5" s="633"/>
      <c r="E5" s="633"/>
      <c r="F5" s="79" t="s">
        <v>269</v>
      </c>
      <c r="G5" s="80"/>
      <c r="H5" s="81" t="s">
        <v>92</v>
      </c>
      <c r="I5" s="82">
        <f>IF(H6="DESONERADO",'BDI 1'!K28,'BDI 1'!K27)</f>
        <v>0.2354</v>
      </c>
      <c r="J5" s="634" t="str">
        <f>INFO!B25</f>
        <v>REVISÃO 00</v>
      </c>
      <c r="K5" s="635"/>
    </row>
    <row r="6" spans="2:11" s="47" customFormat="1" ht="25.5" customHeight="1" thickTop="1" thickBot="1">
      <c r="B6" s="490" t="s">
        <v>38</v>
      </c>
      <c r="C6" s="637" t="s">
        <v>285</v>
      </c>
      <c r="D6" s="637"/>
      <c r="E6" s="638"/>
      <c r="F6" s="83" t="s">
        <v>93</v>
      </c>
      <c r="G6" s="571"/>
      <c r="H6" s="636" t="str">
        <f>INFO!B23</f>
        <v>Não Desonerado</v>
      </c>
      <c r="I6" s="636"/>
      <c r="J6" s="634"/>
      <c r="K6" s="635"/>
    </row>
    <row r="7" spans="2:11" s="47" customFormat="1" ht="16.5" thickTop="1" thickBot="1">
      <c r="B7" s="492" t="s">
        <v>39</v>
      </c>
      <c r="C7" s="84" t="str">
        <f>INFO!B7</f>
        <v>Mogi Guaçu/SP</v>
      </c>
      <c r="D7" s="85"/>
      <c r="E7" s="86"/>
      <c r="F7" s="87" t="s">
        <v>94</v>
      </c>
      <c r="G7" s="88" t="s">
        <v>289</v>
      </c>
      <c r="H7" s="494" t="str">
        <f>INFO!B29</f>
        <v>SINAPI</v>
      </c>
      <c r="I7" s="88"/>
      <c r="J7" s="89" t="s">
        <v>95</v>
      </c>
      <c r="K7" s="493">
        <f ca="1">TODAY()</f>
        <v>45876</v>
      </c>
    </row>
    <row r="8" spans="2:11" s="47" customFormat="1" ht="15" customHeight="1" thickTop="1">
      <c r="B8" s="495"/>
      <c r="C8" s="78"/>
      <c r="D8" s="78"/>
      <c r="E8" s="78"/>
      <c r="F8" s="78"/>
      <c r="G8" s="78"/>
      <c r="H8" s="78"/>
      <c r="I8" s="78"/>
      <c r="J8" s="78"/>
      <c r="K8" s="496"/>
    </row>
    <row r="9" spans="2:11" s="47" customFormat="1">
      <c r="B9" s="512" t="s">
        <v>96</v>
      </c>
      <c r="C9" s="620" t="s">
        <v>98</v>
      </c>
      <c r="D9" s="621"/>
      <c r="E9" s="621"/>
      <c r="F9" s="621"/>
      <c r="G9" s="621"/>
      <c r="H9" s="621"/>
      <c r="I9" s="622"/>
      <c r="J9" s="513" t="s">
        <v>102</v>
      </c>
      <c r="K9" s="514" t="s">
        <v>103</v>
      </c>
    </row>
    <row r="10" spans="2:11" s="47" customFormat="1" ht="15" customHeight="1">
      <c r="B10" s="497"/>
      <c r="C10" s="623" t="s">
        <v>104</v>
      </c>
      <c r="D10" s="624"/>
      <c r="E10" s="624"/>
      <c r="F10" s="624"/>
      <c r="G10" s="624"/>
      <c r="H10" s="624"/>
      <c r="I10" s="625"/>
      <c r="J10" s="90"/>
      <c r="K10" s="498"/>
    </row>
    <row r="11" spans="2:11" s="47" customFormat="1" ht="15" customHeight="1">
      <c r="B11" s="499">
        <v>1</v>
      </c>
      <c r="C11" s="626" t="s">
        <v>304</v>
      </c>
      <c r="D11" s="627"/>
      <c r="E11" s="627"/>
      <c r="F11" s="627"/>
      <c r="G11" s="627"/>
      <c r="H11" s="627"/>
      <c r="I11" s="628"/>
      <c r="J11" s="515">
        <f>J23</f>
        <v>178901.78</v>
      </c>
      <c r="K11" s="516">
        <f>J11/$J$12</f>
        <v>1</v>
      </c>
    </row>
    <row r="12" spans="2:11" s="47" customFormat="1" ht="15.75" thickBot="1">
      <c r="B12" s="640" t="s">
        <v>105</v>
      </c>
      <c r="C12" s="641"/>
      <c r="D12" s="641"/>
      <c r="E12" s="641"/>
      <c r="F12" s="641"/>
      <c r="G12" s="641"/>
      <c r="H12" s="641"/>
      <c r="I12" s="642"/>
      <c r="J12" s="528">
        <f>SUBTOTAL(9,J11:J11)</f>
        <v>178901.78</v>
      </c>
      <c r="K12" s="529">
        <f>SUM(K11:K11)</f>
        <v>1</v>
      </c>
    </row>
    <row r="13" spans="2:11" s="47" customFormat="1">
      <c r="B13" s="530"/>
      <c r="C13" s="531"/>
      <c r="D13" s="531"/>
      <c r="E13" s="532"/>
      <c r="F13" s="533"/>
      <c r="G13" s="534" t="s">
        <v>99</v>
      </c>
      <c r="H13" s="535" t="s">
        <v>100</v>
      </c>
      <c r="I13" s="536" t="s">
        <v>101</v>
      </c>
      <c r="J13" s="537"/>
      <c r="K13" s="538"/>
    </row>
    <row r="14" spans="2:11" s="47" customFormat="1">
      <c r="B14" s="539" t="s">
        <v>106</v>
      </c>
      <c r="C14" s="524"/>
      <c r="D14" s="524"/>
      <c r="E14" s="525" t="s">
        <v>290</v>
      </c>
      <c r="F14" s="524"/>
      <c r="G14" s="526"/>
      <c r="H14" s="526"/>
      <c r="I14" s="527"/>
      <c r="J14" s="527"/>
      <c r="K14" s="540"/>
    </row>
    <row r="15" spans="2:11" s="47" customFormat="1" ht="42.75" customHeight="1">
      <c r="B15" s="541" t="s">
        <v>273</v>
      </c>
      <c r="C15" s="517" t="s">
        <v>297</v>
      </c>
      <c r="D15" s="517" t="s">
        <v>266</v>
      </c>
      <c r="E15" s="518" t="s">
        <v>296</v>
      </c>
      <c r="F15" s="519" t="s">
        <v>136</v>
      </c>
      <c r="G15" s="520">
        <f>1305.575</f>
        <v>1305.575</v>
      </c>
      <c r="H15" s="521">
        <v>5.53</v>
      </c>
      <c r="I15" s="522">
        <f t="shared" ref="I15:I22" si="0">ROUND(H15*(100%+$I$5),2)</f>
        <v>6.83</v>
      </c>
      <c r="J15" s="522">
        <f t="shared" ref="J15:J22" si="1">ROUND(I15*G15,2)</f>
        <v>8917.08</v>
      </c>
      <c r="K15" s="542">
        <f>J15/J12</f>
        <v>4.9843439232410094E-2</v>
      </c>
    </row>
    <row r="16" spans="2:11" s="47" customFormat="1" ht="31.5" customHeight="1">
      <c r="B16" s="541" t="s">
        <v>274</v>
      </c>
      <c r="C16" s="517" t="s">
        <v>299</v>
      </c>
      <c r="D16" s="517" t="s">
        <v>266</v>
      </c>
      <c r="E16" s="518" t="s">
        <v>298</v>
      </c>
      <c r="F16" s="519" t="s">
        <v>188</v>
      </c>
      <c r="G16" s="520">
        <f>1305.575*0.03</f>
        <v>39.167250000000003</v>
      </c>
      <c r="H16" s="521">
        <v>50.25</v>
      </c>
      <c r="I16" s="522">
        <f t="shared" si="0"/>
        <v>62.08</v>
      </c>
      <c r="J16" s="522">
        <f t="shared" si="1"/>
        <v>2431.5</v>
      </c>
      <c r="K16" s="542">
        <f>J16/J12</f>
        <v>1.3591256610191357E-2</v>
      </c>
    </row>
    <row r="17" spans="2:1024" s="47" customFormat="1" ht="19.5" customHeight="1">
      <c r="B17" s="541" t="s">
        <v>275</v>
      </c>
      <c r="C17" s="517" t="s">
        <v>278</v>
      </c>
      <c r="D17" s="517" t="s">
        <v>266</v>
      </c>
      <c r="E17" s="518" t="s">
        <v>279</v>
      </c>
      <c r="F17" s="519" t="s">
        <v>188</v>
      </c>
      <c r="G17" s="520">
        <f>1305.575*0.03</f>
        <v>39.167250000000003</v>
      </c>
      <c r="H17" s="521">
        <v>21.19</v>
      </c>
      <c r="I17" s="522">
        <f t="shared" si="0"/>
        <v>26.18</v>
      </c>
      <c r="J17" s="522">
        <f t="shared" si="1"/>
        <v>1025.4000000000001</v>
      </c>
      <c r="K17" s="542">
        <f>J17/J12</f>
        <v>5.7316366555995148E-3</v>
      </c>
    </row>
    <row r="18" spans="2:1024" s="47" customFormat="1" ht="19.5" customHeight="1">
      <c r="B18" s="541" t="s">
        <v>272</v>
      </c>
      <c r="C18" s="517" t="s">
        <v>293</v>
      </c>
      <c r="D18" s="517" t="s">
        <v>266</v>
      </c>
      <c r="E18" s="518" t="s">
        <v>294</v>
      </c>
      <c r="F18" s="519" t="s">
        <v>188</v>
      </c>
      <c r="G18" s="520">
        <f>1305.575*0.03+1</f>
        <v>40.167250000000003</v>
      </c>
      <c r="H18" s="521">
        <v>70.150000000000006</v>
      </c>
      <c r="I18" s="522">
        <f t="shared" si="0"/>
        <v>86.66</v>
      </c>
      <c r="J18" s="522">
        <f t="shared" si="1"/>
        <v>3480.89</v>
      </c>
      <c r="K18" s="542">
        <f>J18/J12</f>
        <v>1.9456989192617312E-2</v>
      </c>
    </row>
    <row r="19" spans="2:1024" s="47" customFormat="1" ht="16.5" customHeight="1">
      <c r="B19" s="541" t="s">
        <v>276</v>
      </c>
      <c r="C19" s="517" t="s">
        <v>270</v>
      </c>
      <c r="D19" s="517" t="s">
        <v>266</v>
      </c>
      <c r="E19" s="518" t="s">
        <v>268</v>
      </c>
      <c r="F19" s="519" t="s">
        <v>188</v>
      </c>
      <c r="G19" s="520">
        <f>1305.575*0.03+1</f>
        <v>40.167250000000003</v>
      </c>
      <c r="H19" s="521">
        <v>214.95</v>
      </c>
      <c r="I19" s="522">
        <f t="shared" si="0"/>
        <v>265.55</v>
      </c>
      <c r="J19" s="522">
        <f t="shared" si="1"/>
        <v>10666.41</v>
      </c>
      <c r="K19" s="542">
        <f>J19/J12</f>
        <v>5.9621597951680524E-2</v>
      </c>
    </row>
    <row r="20" spans="2:1024" s="47" customFormat="1" ht="16.5" customHeight="1">
      <c r="B20" s="541" t="s">
        <v>295</v>
      </c>
      <c r="C20" s="517" t="s">
        <v>277</v>
      </c>
      <c r="D20" s="517" t="s">
        <v>266</v>
      </c>
      <c r="E20" s="518" t="s">
        <v>283</v>
      </c>
      <c r="F20" s="519" t="s">
        <v>188</v>
      </c>
      <c r="G20" s="520">
        <f>1305.575*0.07+1</f>
        <v>92.390250000000009</v>
      </c>
      <c r="H20" s="521">
        <v>1078.68</v>
      </c>
      <c r="I20" s="522">
        <f t="shared" si="0"/>
        <v>1332.6</v>
      </c>
      <c r="J20" s="522">
        <f t="shared" si="1"/>
        <v>123119.25</v>
      </c>
      <c r="K20" s="542">
        <f>J20/J12</f>
        <v>0.68819466189771838</v>
      </c>
    </row>
    <row r="21" spans="2:1024" s="47" customFormat="1" ht="16.5" customHeight="1">
      <c r="B21" s="541" t="s">
        <v>300</v>
      </c>
      <c r="C21" s="517" t="s">
        <v>292</v>
      </c>
      <c r="D21" s="517" t="s">
        <v>266</v>
      </c>
      <c r="E21" s="518" t="s">
        <v>291</v>
      </c>
      <c r="F21" s="543" t="s">
        <v>188</v>
      </c>
      <c r="G21" s="520">
        <f>1305.575*0.07+1</f>
        <v>92.390250000000009</v>
      </c>
      <c r="H21" s="521">
        <v>133.66999999999999</v>
      </c>
      <c r="I21" s="522">
        <f t="shared" si="0"/>
        <v>165.14</v>
      </c>
      <c r="J21" s="522">
        <f t="shared" si="1"/>
        <v>15257.33</v>
      </c>
      <c r="K21" s="542">
        <f>J21/J12</f>
        <v>8.528327666723047E-2</v>
      </c>
    </row>
    <row r="22" spans="2:1024" s="47" customFormat="1">
      <c r="B22" s="541" t="s">
        <v>301</v>
      </c>
      <c r="C22" s="517" t="s">
        <v>280</v>
      </c>
      <c r="D22" s="517" t="s">
        <v>266</v>
      </c>
      <c r="E22" s="518" t="s">
        <v>281</v>
      </c>
      <c r="F22" s="519" t="s">
        <v>282</v>
      </c>
      <c r="G22" s="520">
        <v>1000.28</v>
      </c>
      <c r="H22" s="521">
        <v>11.33</v>
      </c>
      <c r="I22" s="522">
        <f t="shared" si="0"/>
        <v>14</v>
      </c>
      <c r="J22" s="522">
        <f t="shared" si="1"/>
        <v>14003.92</v>
      </c>
      <c r="K22" s="542">
        <f>J22/J12</f>
        <v>7.827714179255231E-2</v>
      </c>
    </row>
    <row r="23" spans="2:1024" s="47" customFormat="1" ht="15.75" thickBot="1">
      <c r="B23" s="544"/>
      <c r="C23" s="545"/>
      <c r="D23" s="545"/>
      <c r="E23" s="545"/>
      <c r="F23" s="545"/>
      <c r="G23" s="545"/>
      <c r="H23" s="545"/>
      <c r="I23" s="546" t="s">
        <v>302</v>
      </c>
      <c r="J23" s="547">
        <f>SUM(J15:J22)</f>
        <v>178901.78</v>
      </c>
      <c r="K23" s="548">
        <f>SUM(K15:K22)</f>
        <v>1</v>
      </c>
    </row>
    <row r="24" spans="2:1024" s="47" customFormat="1">
      <c r="B24" s="567"/>
      <c r="C24" s="567"/>
      <c r="D24" s="567"/>
      <c r="E24" s="567"/>
      <c r="F24" s="567"/>
      <c r="G24" s="567"/>
      <c r="H24" s="567"/>
      <c r="I24" s="568"/>
      <c r="J24" s="569"/>
      <c r="K24" s="570"/>
    </row>
    <row r="25" spans="2:1024" s="47" customFormat="1">
      <c r="B25" s="565" t="s">
        <v>317</v>
      </c>
    </row>
    <row r="26" spans="2:1024" s="47" customFormat="1">
      <c r="B26" s="565" t="s">
        <v>319</v>
      </c>
      <c r="C26" s="565"/>
    </row>
    <row r="27" spans="2:1024" s="47" customFormat="1">
      <c r="B27" s="565" t="s">
        <v>320</v>
      </c>
      <c r="C27" s="565"/>
    </row>
    <row r="28" spans="2:1024" s="47" customFormat="1">
      <c r="B28" s="565" t="s">
        <v>321</v>
      </c>
      <c r="C28" s="565"/>
    </row>
    <row r="29" spans="2:1024">
      <c r="B29" s="565" t="s">
        <v>322</v>
      </c>
      <c r="C29" s="566"/>
      <c r="G29" s="47"/>
      <c r="H29" s="47"/>
      <c r="I29" s="47"/>
      <c r="J29" s="47"/>
      <c r="K29" s="47"/>
      <c r="L29" s="47"/>
      <c r="AMA29"/>
      <c r="AMB29"/>
      <c r="AMC29"/>
      <c r="AMD29"/>
      <c r="AME29"/>
      <c r="AMF29"/>
      <c r="AMG29"/>
      <c r="AMH29"/>
      <c r="AMI29"/>
      <c r="AMJ29"/>
    </row>
    <row r="30" spans="2:1024" ht="14.25" customHeight="1">
      <c r="B30" s="565" t="s">
        <v>323</v>
      </c>
      <c r="C30" s="565"/>
      <c r="D30" s="47"/>
      <c r="G30" s="47"/>
      <c r="H30" s="47"/>
      <c r="I30" s="47"/>
      <c r="J30" s="47"/>
      <c r="K30" s="47"/>
      <c r="L30" s="47"/>
      <c r="AMA30"/>
      <c r="AMB30"/>
      <c r="AMC30"/>
      <c r="AMD30"/>
      <c r="AME30"/>
      <c r="AMF30"/>
      <c r="AMG30"/>
      <c r="AMH30"/>
      <c r="AMI30"/>
      <c r="AMJ30"/>
    </row>
    <row r="31" spans="2:1024">
      <c r="B31" s="565" t="s">
        <v>324</v>
      </c>
      <c r="C31" s="566"/>
    </row>
    <row r="32" spans="2:1024" ht="15" customHeight="1">
      <c r="B32" s="629"/>
      <c r="C32" s="629"/>
      <c r="D32" s="629"/>
    </row>
    <row r="33" spans="2:11">
      <c r="B33" s="639"/>
      <c r="C33" s="639"/>
      <c r="D33" s="639"/>
    </row>
    <row r="34" spans="2:11" ht="21" customHeight="1">
      <c r="B34" s="629" t="s">
        <v>265</v>
      </c>
      <c r="C34" s="629"/>
      <c r="D34" s="629"/>
      <c r="E34" s="563"/>
      <c r="G34" s="47"/>
      <c r="H34" s="47"/>
      <c r="I34" s="47"/>
      <c r="J34" s="47"/>
      <c r="K34" s="47"/>
    </row>
    <row r="35" spans="2:11">
      <c r="B35" s="92"/>
      <c r="C35" s="564">
        <f ca="1">TODAY()</f>
        <v>45876</v>
      </c>
      <c r="D35" s="564"/>
      <c r="E35" s="564"/>
      <c r="G35" s="47"/>
      <c r="H35" s="47"/>
      <c r="I35" s="47"/>
      <c r="J35" s="47"/>
      <c r="K35" s="47"/>
    </row>
    <row r="36" spans="2:11">
      <c r="B36" s="500"/>
      <c r="C36" s="501"/>
      <c r="D36" s="501"/>
      <c r="G36" s="47"/>
      <c r="H36" s="47"/>
      <c r="I36" s="47"/>
      <c r="J36" s="47"/>
      <c r="K36" s="47"/>
    </row>
    <row r="37" spans="2:11">
      <c r="B37" s="92"/>
      <c r="C37" s="501"/>
      <c r="D37" s="501"/>
      <c r="G37" s="47"/>
      <c r="H37" s="47"/>
      <c r="I37" s="47"/>
      <c r="J37" s="47"/>
      <c r="K37" s="47"/>
    </row>
    <row r="38" spans="2:11">
      <c r="B38" s="93"/>
      <c r="C38" s="94"/>
      <c r="D38" s="94"/>
      <c r="E38" s="95"/>
      <c r="F38" s="96"/>
      <c r="G38" s="97"/>
      <c r="H38" s="98"/>
      <c r="I38" s="99"/>
      <c r="J38" s="100"/>
      <c r="K38" s="99"/>
    </row>
    <row r="39" spans="2:11">
      <c r="B39" s="72"/>
      <c r="D39" s="47"/>
      <c r="F39" s="73"/>
      <c r="G39" s="74"/>
      <c r="H39" s="75"/>
      <c r="J39" s="76"/>
    </row>
  </sheetData>
  <mergeCells count="13">
    <mergeCell ref="C9:I9"/>
    <mergeCell ref="C10:I10"/>
    <mergeCell ref="C11:I11"/>
    <mergeCell ref="B34:D34"/>
    <mergeCell ref="B2:K2"/>
    <mergeCell ref="B3:K3"/>
    <mergeCell ref="C5:E5"/>
    <mergeCell ref="J5:K6"/>
    <mergeCell ref="H6:I6"/>
    <mergeCell ref="C6:E6"/>
    <mergeCell ref="B33:D33"/>
    <mergeCell ref="B32:D32"/>
    <mergeCell ref="B12:I12"/>
  </mergeCells>
  <phoneticPr fontId="101" type="noConversion"/>
  <conditionalFormatting sqref="B15:E19">
    <cfRule type="expression" dxfId="3" priority="21">
      <formula>IF($L15="I",TRUE,FALSE)</formula>
    </cfRule>
    <cfRule type="expression" dxfId="2" priority="22">
      <formula>IF($L15="T",TRUE,FALSE)</formula>
    </cfRule>
  </conditionalFormatting>
  <conditionalFormatting sqref="D15:D19">
    <cfRule type="expression" dxfId="1" priority="23">
      <formula>IF($L15="I",TRUE,FALSE)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&amp;R&amp;P /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Z29"/>
  <sheetViews>
    <sheetView view="pageBreakPreview" zoomScaleNormal="85" zoomScaleSheetLayoutView="100" workbookViewId="0">
      <selection activeCell="F26" sqref="B1:F26"/>
    </sheetView>
  </sheetViews>
  <sheetFormatPr defaultColWidth="8.7109375" defaultRowHeight="15"/>
  <cols>
    <col min="1" max="1" width="6.5703125" customWidth="1"/>
    <col min="2" max="2" width="12.140625" customWidth="1"/>
    <col min="3" max="3" width="76" customWidth="1"/>
    <col min="4" max="4" width="9.140625" style="102" customWidth="1"/>
    <col min="5" max="5" width="12.7109375" customWidth="1"/>
    <col min="6" max="6" width="56" customWidth="1"/>
    <col min="241" max="241" width="6.5703125" customWidth="1"/>
    <col min="242" max="242" width="10.7109375" customWidth="1"/>
    <col min="243" max="243" width="7" customWidth="1"/>
    <col min="244" max="244" width="74" customWidth="1"/>
    <col min="245" max="245" width="9.140625" customWidth="1"/>
    <col min="246" max="246" width="12.7109375" customWidth="1"/>
    <col min="247" max="247" width="1.7109375" customWidth="1"/>
    <col min="248" max="248" width="12.7109375" customWidth="1"/>
    <col min="249" max="249" width="1.7109375" customWidth="1"/>
    <col min="250" max="250" width="12.7109375" customWidth="1"/>
    <col min="251" max="251" width="1.7109375" customWidth="1"/>
    <col min="252" max="252" width="12.7109375" customWidth="1"/>
    <col min="253" max="253" width="1.7109375" customWidth="1"/>
    <col min="254" max="254" width="12.7109375" customWidth="1"/>
    <col min="255" max="255" width="1.7109375" customWidth="1"/>
    <col min="256" max="256" width="12.7109375" customWidth="1"/>
    <col min="257" max="257" width="27.28515625" customWidth="1"/>
    <col min="260" max="260" width="17.85546875" customWidth="1"/>
    <col min="497" max="497" width="6.5703125" customWidth="1"/>
    <col min="498" max="498" width="10.7109375" customWidth="1"/>
    <col min="499" max="499" width="7" customWidth="1"/>
    <col min="500" max="500" width="74" customWidth="1"/>
    <col min="501" max="501" width="9.140625" customWidth="1"/>
    <col min="502" max="502" width="12.7109375" customWidth="1"/>
    <col min="503" max="503" width="1.7109375" customWidth="1"/>
    <col min="504" max="504" width="12.7109375" customWidth="1"/>
    <col min="505" max="505" width="1.7109375" customWidth="1"/>
    <col min="506" max="506" width="12.7109375" customWidth="1"/>
    <col min="507" max="507" width="1.7109375" customWidth="1"/>
    <col min="508" max="508" width="12.7109375" customWidth="1"/>
    <col min="509" max="509" width="1.7109375" customWidth="1"/>
    <col min="510" max="510" width="12.7109375" customWidth="1"/>
    <col min="511" max="511" width="1.7109375" customWidth="1"/>
    <col min="512" max="512" width="12.7109375" customWidth="1"/>
    <col min="513" max="513" width="27.28515625" customWidth="1"/>
    <col min="516" max="516" width="17.85546875" customWidth="1"/>
    <col min="753" max="753" width="6.5703125" customWidth="1"/>
    <col min="754" max="754" width="10.7109375" customWidth="1"/>
    <col min="755" max="755" width="7" customWidth="1"/>
    <col min="756" max="756" width="74" customWidth="1"/>
    <col min="757" max="757" width="9.140625" customWidth="1"/>
    <col min="758" max="758" width="12.7109375" customWidth="1"/>
    <col min="759" max="759" width="1.7109375" customWidth="1"/>
    <col min="760" max="760" width="12.7109375" customWidth="1"/>
    <col min="761" max="761" width="1.7109375" customWidth="1"/>
    <col min="762" max="762" width="12.7109375" customWidth="1"/>
    <col min="763" max="763" width="1.7109375" customWidth="1"/>
    <col min="764" max="764" width="12.7109375" customWidth="1"/>
    <col min="765" max="765" width="1.7109375" customWidth="1"/>
    <col min="766" max="766" width="12.7109375" customWidth="1"/>
    <col min="767" max="767" width="1.7109375" customWidth="1"/>
    <col min="768" max="768" width="12.7109375" customWidth="1"/>
    <col min="769" max="769" width="27.28515625" customWidth="1"/>
    <col min="772" max="772" width="17.85546875" customWidth="1"/>
    <col min="1009" max="1009" width="6.5703125" customWidth="1"/>
    <col min="1010" max="1010" width="10.7109375" customWidth="1"/>
    <col min="1011" max="1011" width="7" customWidth="1"/>
    <col min="1012" max="1012" width="74" customWidth="1"/>
    <col min="1013" max="1013" width="9.140625" customWidth="1"/>
    <col min="1014" max="1014" width="12.7109375" customWidth="1"/>
    <col min="1015" max="1015" width="1.7109375" customWidth="1"/>
    <col min="1016" max="1016" width="12.7109375" customWidth="1"/>
    <col min="1017" max="1017" width="1.7109375" customWidth="1"/>
    <col min="1018" max="1018" width="12.7109375" customWidth="1"/>
    <col min="1019" max="1019" width="1.7109375" customWidth="1"/>
  </cols>
  <sheetData>
    <row r="1" spans="1:26" ht="24.75" customHeight="1">
      <c r="A1" s="47"/>
      <c r="B1" s="643" t="str">
        <f>INFO!B6</f>
        <v>Prefeitura Municipal de Mogi Guaçu</v>
      </c>
      <c r="C1" s="643"/>
      <c r="D1" s="643"/>
      <c r="E1" s="643"/>
      <c r="F1" s="643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</row>
    <row r="2" spans="1:26" ht="23.25" customHeight="1">
      <c r="A2" s="47"/>
      <c r="B2" s="644" t="s">
        <v>110</v>
      </c>
      <c r="C2" s="644"/>
      <c r="D2" s="644"/>
      <c r="E2" s="644"/>
      <c r="F2" s="644"/>
      <c r="G2" s="101"/>
      <c r="H2" s="101"/>
      <c r="I2" s="101"/>
      <c r="J2" s="101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</row>
    <row r="3" spans="1:26" ht="15.75">
      <c r="A3" s="47"/>
      <c r="B3" s="103"/>
      <c r="C3" s="103"/>
      <c r="D3" s="103"/>
      <c r="E3" s="103"/>
      <c r="F3" s="103"/>
      <c r="G3" s="101"/>
      <c r="H3" s="101"/>
      <c r="I3" s="101"/>
      <c r="J3" s="101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</row>
    <row r="4" spans="1:26">
      <c r="A4" s="47"/>
      <c r="B4" s="104" t="s">
        <v>37</v>
      </c>
      <c r="C4" s="105" t="s">
        <v>284</v>
      </c>
      <c r="D4" s="106"/>
      <c r="E4" s="107"/>
      <c r="F4" s="645" t="str">
        <f>INFO!B25</f>
        <v>REVISÃO 00</v>
      </c>
      <c r="G4" s="101"/>
      <c r="H4" s="101"/>
      <c r="I4" s="101"/>
      <c r="J4" s="101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</row>
    <row r="5" spans="1:26">
      <c r="A5" s="47"/>
      <c r="B5" s="108" t="s">
        <v>38</v>
      </c>
      <c r="C5" s="109" t="s">
        <v>285</v>
      </c>
      <c r="D5" s="110"/>
      <c r="E5" s="111"/>
      <c r="F5" s="645"/>
      <c r="G5" s="101"/>
      <c r="H5" s="101"/>
      <c r="I5" s="101"/>
      <c r="J5" s="101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</row>
    <row r="6" spans="1:26">
      <c r="A6" s="47"/>
      <c r="B6" s="108" t="s">
        <v>39</v>
      </c>
      <c r="C6" s="112" t="str">
        <f>INFO!B7</f>
        <v>Mogi Guaçu/SP</v>
      </c>
      <c r="D6" s="113"/>
      <c r="E6" s="114"/>
      <c r="F6" s="645"/>
      <c r="G6" s="101"/>
      <c r="H6" s="101"/>
      <c r="I6" s="101"/>
      <c r="J6" s="101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</row>
    <row r="7" spans="1:26" ht="18">
      <c r="A7" s="47"/>
      <c r="B7" s="115"/>
      <c r="C7" s="116"/>
      <c r="D7" s="117"/>
      <c r="E7" s="118"/>
      <c r="F7" s="119"/>
      <c r="G7" s="101"/>
      <c r="H7" s="101"/>
      <c r="I7" s="101"/>
      <c r="J7" s="101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</row>
    <row r="8" spans="1:26" s="120" customFormat="1" ht="12.75">
      <c r="B8" s="121" t="s">
        <v>96</v>
      </c>
      <c r="C8" s="122" t="s">
        <v>98</v>
      </c>
      <c r="D8" s="123" t="s">
        <v>111</v>
      </c>
      <c r="E8" s="122" t="s">
        <v>99</v>
      </c>
      <c r="F8" s="123" t="s">
        <v>112</v>
      </c>
    </row>
    <row r="9" spans="1:26" s="124" customFormat="1" ht="12.75">
      <c r="B9" s="126">
        <v>1</v>
      </c>
      <c r="C9" s="125" t="str">
        <f>ORÇ!E14</f>
        <v>PAVIMENTAÇÃO EM CONCRETO</v>
      </c>
      <c r="D9" s="126"/>
      <c r="E9" s="127"/>
      <c r="F9" s="125"/>
    </row>
    <row r="10" spans="1:26" s="124" customFormat="1" ht="24">
      <c r="B10" s="523" t="s">
        <v>273</v>
      </c>
      <c r="C10" s="502" t="s">
        <v>305</v>
      </c>
      <c r="D10" s="503" t="s">
        <v>136</v>
      </c>
      <c r="E10" s="504">
        <v>1305.575</v>
      </c>
      <c r="F10" s="507" t="s">
        <v>307</v>
      </c>
    </row>
    <row r="11" spans="1:26" s="124" customFormat="1" ht="24">
      <c r="B11" s="523" t="s">
        <v>274</v>
      </c>
      <c r="C11" s="502" t="s">
        <v>318</v>
      </c>
      <c r="D11" s="503" t="s">
        <v>188</v>
      </c>
      <c r="E11" s="504">
        <v>39.17</v>
      </c>
      <c r="F11" s="507" t="s">
        <v>286</v>
      </c>
    </row>
    <row r="12" spans="1:26" s="124" customFormat="1" ht="24">
      <c r="B12" s="523" t="s">
        <v>275</v>
      </c>
      <c r="C12" s="502" t="s">
        <v>279</v>
      </c>
      <c r="D12" s="503" t="s">
        <v>188</v>
      </c>
      <c r="E12" s="504">
        <v>39.17</v>
      </c>
      <c r="F12" s="507" t="s">
        <v>286</v>
      </c>
    </row>
    <row r="13" spans="1:26" s="124" customFormat="1" ht="24">
      <c r="B13" s="523" t="s">
        <v>272</v>
      </c>
      <c r="C13" s="502" t="s">
        <v>294</v>
      </c>
      <c r="D13" s="503" t="s">
        <v>188</v>
      </c>
      <c r="E13" s="504">
        <v>40.17</v>
      </c>
      <c r="F13" s="507" t="s">
        <v>306</v>
      </c>
    </row>
    <row r="14" spans="1:26" s="124" customFormat="1" ht="24">
      <c r="B14" s="523" t="s">
        <v>276</v>
      </c>
      <c r="C14" s="502" t="s">
        <v>268</v>
      </c>
      <c r="D14" s="503" t="s">
        <v>188</v>
      </c>
      <c r="E14" s="504">
        <v>40.17</v>
      </c>
      <c r="F14" s="507" t="s">
        <v>306</v>
      </c>
    </row>
    <row r="15" spans="1:26" s="124" customFormat="1" ht="24">
      <c r="B15" s="523" t="s">
        <v>295</v>
      </c>
      <c r="C15" s="502" t="s">
        <v>287</v>
      </c>
      <c r="D15" s="503" t="s">
        <v>188</v>
      </c>
      <c r="E15" s="504">
        <v>92.39</v>
      </c>
      <c r="F15" s="507" t="s">
        <v>308</v>
      </c>
    </row>
    <row r="16" spans="1:26" s="124" customFormat="1" ht="24">
      <c r="B16" s="503" t="s">
        <v>300</v>
      </c>
      <c r="C16" s="502" t="s">
        <v>291</v>
      </c>
      <c r="D16" s="503" t="s">
        <v>188</v>
      </c>
      <c r="E16" s="504">
        <v>92.39</v>
      </c>
      <c r="F16" s="507" t="s">
        <v>308</v>
      </c>
    </row>
    <row r="17" spans="2:6" s="124" customFormat="1" ht="35.25" customHeight="1">
      <c r="B17" s="503" t="s">
        <v>301</v>
      </c>
      <c r="C17" s="502" t="s">
        <v>281</v>
      </c>
      <c r="D17" s="503" t="s">
        <v>282</v>
      </c>
      <c r="E17" s="504">
        <v>1000.28</v>
      </c>
      <c r="F17" s="508" t="s">
        <v>288</v>
      </c>
    </row>
    <row r="18" spans="2:6" s="124" customFormat="1" ht="12.75">
      <c r="B18" s="128"/>
      <c r="C18" s="129"/>
      <c r="D18" s="128"/>
      <c r="E18" s="130"/>
      <c r="F18" s="130"/>
    </row>
    <row r="19" spans="2:6" s="124" customFormat="1">
      <c r="C19" s="91" t="str">
        <f>INFO!B7</f>
        <v>Mogi Guaçu/SP</v>
      </c>
      <c r="D19" s="73"/>
      <c r="E19" s="47"/>
      <c r="F19" s="47"/>
    </row>
    <row r="20" spans="2:6" s="124" customFormat="1">
      <c r="B20" s="47"/>
      <c r="C20" s="506">
        <f ca="1">ORÇ!K7</f>
        <v>45876</v>
      </c>
      <c r="D20" s="73"/>
      <c r="E20" s="47"/>
      <c r="F20" s="47"/>
    </row>
    <row r="21" spans="2:6" s="124" customFormat="1">
      <c r="B21" s="47"/>
      <c r="C21" s="47"/>
      <c r="D21" s="73"/>
      <c r="E21" s="47"/>
      <c r="F21" s="47"/>
    </row>
    <row r="22" spans="2:6" s="124" customFormat="1">
      <c r="B22" s="47"/>
      <c r="C22" s="130"/>
      <c r="D22" s="73"/>
      <c r="E22" s="47"/>
      <c r="F22" s="47"/>
    </row>
    <row r="23" spans="2:6" s="124" customFormat="1">
      <c r="B23" s="47"/>
      <c r="C23" s="131"/>
      <c r="D23" s="73"/>
      <c r="E23" s="47"/>
      <c r="F23" s="47"/>
    </row>
    <row r="24" spans="2:6" s="124" customFormat="1">
      <c r="B24" s="47"/>
      <c r="C24" s="132"/>
      <c r="D24" s="73"/>
      <c r="E24" s="47"/>
      <c r="F24" s="47"/>
    </row>
    <row r="25" spans="2:6" s="124" customFormat="1">
      <c r="B25" s="47"/>
      <c r="C25" s="132"/>
      <c r="D25" s="73"/>
      <c r="E25" s="47"/>
      <c r="F25" s="47"/>
    </row>
    <row r="26" spans="2:6" s="124" customFormat="1">
      <c r="B26" s="47"/>
      <c r="C26" s="47"/>
      <c r="D26" s="73"/>
      <c r="E26" s="47"/>
      <c r="F26" s="47"/>
    </row>
    <row r="27" spans="2:6" s="124" customFormat="1">
      <c r="D27" s="102"/>
    </row>
    <row r="28" spans="2:6" s="124" customFormat="1">
      <c r="D28" s="102"/>
    </row>
    <row r="29" spans="2:6" s="124" customFormat="1">
      <c r="D29" s="102"/>
    </row>
  </sheetData>
  <mergeCells count="3">
    <mergeCell ref="B1:F1"/>
    <mergeCell ref="B2:F2"/>
    <mergeCell ref="F4:F6"/>
  </mergeCells>
  <pageMargins left="1.3779527559055118" right="0" top="0" bottom="0" header="0" footer="0"/>
  <pageSetup paperSize="9" scale="70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</sheetPr>
  <dimension ref="A1:G39"/>
  <sheetViews>
    <sheetView view="pageBreakPreview" zoomScaleNormal="100" zoomScaleSheetLayoutView="100" workbookViewId="0">
      <selection activeCell="F32" sqref="A2:F32"/>
    </sheetView>
  </sheetViews>
  <sheetFormatPr defaultColWidth="8.7109375" defaultRowHeight="15"/>
  <cols>
    <col min="1" max="1" width="11.85546875" customWidth="1"/>
    <col min="2" max="2" width="55.85546875" customWidth="1"/>
    <col min="3" max="3" width="16.7109375" customWidth="1"/>
    <col min="4" max="6" width="16.28515625" customWidth="1"/>
    <col min="7" max="10" width="18.7109375" customWidth="1"/>
    <col min="11" max="11" width="0.5703125" customWidth="1"/>
    <col min="12" max="12" width="13.7109375" customWidth="1"/>
  </cols>
  <sheetData>
    <row r="1" spans="1:7" ht="34.5" customHeight="1" thickBot="1">
      <c r="B1" s="133" t="s">
        <v>113</v>
      </c>
    </row>
    <row r="2" spans="1:7" ht="33.75" customHeight="1">
      <c r="A2" s="646" t="str">
        <f>INFO!B6</f>
        <v>Prefeitura Municipal de Mogi Guaçu</v>
      </c>
      <c r="B2" s="647"/>
      <c r="C2" s="647"/>
      <c r="D2" s="647"/>
      <c r="E2" s="647"/>
      <c r="F2" s="648"/>
    </row>
    <row r="3" spans="1:7" ht="26.25" customHeight="1" thickBot="1">
      <c r="A3" s="649" t="s">
        <v>114</v>
      </c>
      <c r="B3" s="650"/>
      <c r="C3" s="650"/>
      <c r="D3" s="650"/>
      <c r="E3" s="650"/>
      <c r="F3" s="651"/>
    </row>
    <row r="4" spans="1:7" ht="15.75" customHeight="1" thickBot="1">
      <c r="A4" s="486"/>
      <c r="B4" s="572"/>
      <c r="C4" s="572"/>
      <c r="D4" s="572"/>
      <c r="E4" s="572"/>
      <c r="F4" s="487"/>
    </row>
    <row r="5" spans="1:7" ht="29.25" customHeight="1" thickTop="1">
      <c r="A5" s="488" t="s">
        <v>90</v>
      </c>
      <c r="B5" s="134" t="s">
        <v>284</v>
      </c>
      <c r="C5" s="135" t="s">
        <v>91</v>
      </c>
      <c r="D5" s="81"/>
      <c r="E5" s="81" t="s">
        <v>92</v>
      </c>
      <c r="F5" s="489">
        <f>IF(F6="DESONERADO",'BDI 1'!K28,'BDI 1'!K27)</f>
        <v>0.2354</v>
      </c>
    </row>
    <row r="6" spans="1:7" ht="21.75" customHeight="1">
      <c r="A6" s="490" t="s">
        <v>38</v>
      </c>
      <c r="B6" s="573" t="s">
        <v>285</v>
      </c>
      <c r="C6" s="136" t="s">
        <v>93</v>
      </c>
      <c r="D6" s="398"/>
      <c r="E6" s="574"/>
      <c r="F6" s="491" t="str">
        <f>INFO!B23</f>
        <v>Não Desonerado</v>
      </c>
    </row>
    <row r="7" spans="1:7" ht="15.75" thickBot="1">
      <c r="A7" s="492" t="s">
        <v>39</v>
      </c>
      <c r="B7" s="137" t="str">
        <f>INFO!B7</f>
        <v>Mogi Guaçu/SP</v>
      </c>
      <c r="C7" s="87" t="s">
        <v>94</v>
      </c>
      <c r="D7" s="88" t="str">
        <f>INFO!B28</f>
        <v>CDHU 198</v>
      </c>
      <c r="E7" s="88" t="str">
        <f>INFO!B29</f>
        <v>SINAPI</v>
      </c>
      <c r="F7" s="493" t="str">
        <f>INFO!B25</f>
        <v>REVISÃO 00</v>
      </c>
    </row>
    <row r="8" spans="1:7" ht="15.75" customHeight="1" thickTop="1">
      <c r="A8" s="486"/>
      <c r="B8" s="572"/>
      <c r="C8" s="572"/>
      <c r="D8" s="572"/>
      <c r="E8" s="572"/>
      <c r="F8" s="487"/>
    </row>
    <row r="9" spans="1:7" ht="28.5" customHeight="1">
      <c r="A9" s="575" t="s">
        <v>96</v>
      </c>
      <c r="B9" s="554" t="s">
        <v>98</v>
      </c>
      <c r="C9" s="554" t="s">
        <v>115</v>
      </c>
      <c r="D9" s="554" t="s">
        <v>309</v>
      </c>
      <c r="E9" s="554" t="s">
        <v>310</v>
      </c>
      <c r="F9" s="576" t="s">
        <v>316</v>
      </c>
      <c r="G9" s="47"/>
    </row>
    <row r="10" spans="1:7">
      <c r="A10" s="660">
        <f>ORÇ!B11</f>
        <v>1</v>
      </c>
      <c r="B10" s="662" t="s">
        <v>315</v>
      </c>
      <c r="C10" s="652">
        <v>8917.08</v>
      </c>
      <c r="D10" s="658">
        <v>1</v>
      </c>
      <c r="E10" s="654"/>
      <c r="F10" s="656">
        <v>1</v>
      </c>
      <c r="G10" s="47"/>
    </row>
    <row r="11" spans="1:7" ht="22.5" customHeight="1">
      <c r="A11" s="661"/>
      <c r="B11" s="663"/>
      <c r="C11" s="653"/>
      <c r="D11" s="659"/>
      <c r="E11" s="655"/>
      <c r="F11" s="657"/>
      <c r="G11" s="47"/>
    </row>
    <row r="12" spans="1:7" ht="3.75" customHeight="1">
      <c r="A12" s="578"/>
      <c r="B12" s="549"/>
      <c r="C12" s="551"/>
      <c r="D12" s="556"/>
      <c r="E12" s="557"/>
      <c r="F12" s="579"/>
      <c r="G12" s="47"/>
    </row>
    <row r="13" spans="1:7" ht="26.25" customHeight="1">
      <c r="A13" s="577">
        <v>2</v>
      </c>
      <c r="B13" s="549" t="s">
        <v>311</v>
      </c>
      <c r="C13" s="552">
        <v>2431.5</v>
      </c>
      <c r="D13" s="553">
        <v>1</v>
      </c>
      <c r="E13" s="558"/>
      <c r="F13" s="580">
        <v>1</v>
      </c>
      <c r="G13" s="47"/>
    </row>
    <row r="14" spans="1:7" ht="4.5" customHeight="1">
      <c r="A14" s="578"/>
      <c r="B14" s="549"/>
      <c r="C14" s="552"/>
      <c r="D14" s="559"/>
      <c r="E14" s="558"/>
      <c r="F14" s="581"/>
      <c r="G14" s="47"/>
    </row>
    <row r="15" spans="1:7" ht="21" customHeight="1">
      <c r="A15" s="577">
        <v>3</v>
      </c>
      <c r="B15" s="549" t="s">
        <v>279</v>
      </c>
      <c r="C15" s="552">
        <v>1025.4000000000001</v>
      </c>
      <c r="D15" s="553">
        <v>1</v>
      </c>
      <c r="E15" s="558"/>
      <c r="F15" s="580">
        <v>1</v>
      </c>
      <c r="G15" s="47"/>
    </row>
    <row r="16" spans="1:7" ht="4.5" customHeight="1">
      <c r="A16" s="578"/>
      <c r="B16" s="549"/>
      <c r="C16" s="552"/>
      <c r="D16" s="560"/>
      <c r="E16" s="558"/>
      <c r="F16" s="581"/>
      <c r="G16" s="47"/>
    </row>
    <row r="17" spans="1:7" ht="17.25" customHeight="1">
      <c r="A17" s="577">
        <v>4</v>
      </c>
      <c r="B17" s="549" t="s">
        <v>312</v>
      </c>
      <c r="C17" s="552">
        <v>3480.89</v>
      </c>
      <c r="D17" s="553">
        <v>1</v>
      </c>
      <c r="E17" s="558"/>
      <c r="F17" s="580">
        <v>1</v>
      </c>
      <c r="G17" s="47"/>
    </row>
    <row r="18" spans="1:7" ht="4.5" customHeight="1">
      <c r="A18" s="578"/>
      <c r="B18" s="549"/>
      <c r="C18" s="552"/>
      <c r="D18" s="560"/>
      <c r="E18" s="558"/>
      <c r="F18" s="581"/>
      <c r="G18" s="47"/>
    </row>
    <row r="19" spans="1:7" ht="15.75" customHeight="1">
      <c r="A19" s="577">
        <v>5</v>
      </c>
      <c r="B19" s="549" t="s">
        <v>268</v>
      </c>
      <c r="C19" s="552">
        <v>10666.41</v>
      </c>
      <c r="D19" s="553">
        <v>1</v>
      </c>
      <c r="E19" s="558"/>
      <c r="F19" s="580">
        <v>1</v>
      </c>
      <c r="G19" s="47"/>
    </row>
    <row r="20" spans="1:7" ht="3.75" customHeight="1">
      <c r="A20" s="578"/>
      <c r="B20" s="549"/>
      <c r="C20" s="552"/>
      <c r="D20" s="560"/>
      <c r="E20" s="558"/>
      <c r="F20" s="581"/>
      <c r="G20" s="47"/>
    </row>
    <row r="21" spans="1:7" ht="26.25" customHeight="1">
      <c r="A21" s="577">
        <v>6</v>
      </c>
      <c r="B21" s="549" t="s">
        <v>313</v>
      </c>
      <c r="C21" s="552">
        <v>123119.25</v>
      </c>
      <c r="D21" s="553">
        <v>0.5</v>
      </c>
      <c r="E21" s="553">
        <v>0.5</v>
      </c>
      <c r="F21" s="580">
        <v>1</v>
      </c>
      <c r="G21" s="47"/>
    </row>
    <row r="22" spans="1:7" ht="5.25" customHeight="1">
      <c r="A22" s="578"/>
      <c r="B22" s="549"/>
      <c r="C22" s="552"/>
      <c r="D22" s="560"/>
      <c r="E22" s="561"/>
      <c r="F22" s="581"/>
      <c r="G22" s="47"/>
    </row>
    <row r="23" spans="1:7" ht="26.25" customHeight="1">
      <c r="A23" s="577">
        <v>7</v>
      </c>
      <c r="B23" s="549" t="s">
        <v>291</v>
      </c>
      <c r="C23" s="552">
        <v>15257.33</v>
      </c>
      <c r="D23" s="553">
        <v>0.5</v>
      </c>
      <c r="E23" s="553">
        <v>0.5</v>
      </c>
      <c r="F23" s="580">
        <v>1</v>
      </c>
      <c r="G23" s="47"/>
    </row>
    <row r="24" spans="1:7" ht="5.25" customHeight="1">
      <c r="A24" s="578"/>
      <c r="B24" s="549"/>
      <c r="C24" s="552"/>
      <c r="D24" s="562"/>
      <c r="E24" s="561"/>
      <c r="F24" s="581"/>
      <c r="G24" s="47"/>
    </row>
    <row r="25" spans="1:7" ht="26.25" customHeight="1">
      <c r="A25" s="577">
        <v>8</v>
      </c>
      <c r="B25" s="549" t="s">
        <v>314</v>
      </c>
      <c r="C25" s="552">
        <v>14003.92</v>
      </c>
      <c r="D25" s="562"/>
      <c r="E25" s="553">
        <v>1</v>
      </c>
      <c r="F25" s="580">
        <v>1</v>
      </c>
      <c r="G25" s="47"/>
    </row>
    <row r="26" spans="1:7" ht="5.25" customHeight="1">
      <c r="A26" s="582"/>
      <c r="B26" s="550"/>
      <c r="C26" s="550"/>
      <c r="D26" s="550"/>
      <c r="E26" s="555"/>
      <c r="F26" s="583"/>
      <c r="G26" s="47"/>
    </row>
    <row r="27" spans="1:7" ht="14.25" customHeight="1" thickBot="1">
      <c r="A27" s="584"/>
      <c r="B27" s="585" t="s">
        <v>102</v>
      </c>
      <c r="C27" s="586">
        <f>SUM(C25:C26,C10,C13,C15,C17,C19,C21,C23)</f>
        <v>178901.78</v>
      </c>
      <c r="D27" s="587"/>
      <c r="E27" s="588"/>
      <c r="F27" s="589"/>
      <c r="G27" s="47"/>
    </row>
    <row r="28" spans="1:7">
      <c r="A28" s="47" t="s">
        <v>264</v>
      </c>
      <c r="B28" s="47"/>
      <c r="C28" s="47"/>
      <c r="D28" s="47"/>
      <c r="E28" s="47"/>
      <c r="F28" s="47"/>
      <c r="G28" s="47"/>
    </row>
    <row r="29" spans="1:7">
      <c r="A29" s="485">
        <f ca="1">'MEM CALCULO'!C20</f>
        <v>45876</v>
      </c>
      <c r="B29" s="485"/>
      <c r="C29" s="47"/>
      <c r="D29" s="47"/>
      <c r="E29" s="47"/>
      <c r="F29" s="47"/>
      <c r="G29" s="47"/>
    </row>
    <row r="30" spans="1:7">
      <c r="A30" s="47"/>
      <c r="B30" s="47"/>
      <c r="C30" s="47"/>
      <c r="D30" s="47"/>
      <c r="E30" s="47"/>
      <c r="F30" s="47"/>
      <c r="G30" s="47"/>
    </row>
    <row r="31" spans="1:7" ht="15.75" customHeight="1">
      <c r="A31" s="47"/>
      <c r="B31" s="47"/>
      <c r="C31" s="47"/>
      <c r="D31" s="47"/>
      <c r="E31" s="47"/>
      <c r="F31" s="47"/>
    </row>
    <row r="32" spans="1:7">
      <c r="A32" s="47"/>
      <c r="B32" s="47"/>
      <c r="C32" s="47"/>
      <c r="D32" s="47"/>
      <c r="E32" s="47"/>
      <c r="F32" s="47"/>
    </row>
    <row r="33" spans="1:6" ht="15" customHeight="1">
      <c r="A33" s="47"/>
      <c r="B33" s="47"/>
      <c r="C33" s="47"/>
      <c r="D33" s="47"/>
      <c r="E33" s="47"/>
      <c r="F33" s="47"/>
    </row>
    <row r="34" spans="1:6" ht="15" customHeight="1">
      <c r="A34" s="47"/>
      <c r="B34" s="47"/>
      <c r="C34" s="47"/>
      <c r="D34" s="47"/>
      <c r="E34" s="47"/>
      <c r="F34" s="47"/>
    </row>
    <row r="35" spans="1:6">
      <c r="A35" s="47"/>
      <c r="B35" s="47"/>
      <c r="C35" s="47"/>
      <c r="D35" s="47"/>
      <c r="E35" s="47"/>
      <c r="F35" s="47"/>
    </row>
    <row r="36" spans="1:6">
      <c r="A36" s="47"/>
      <c r="B36" s="47"/>
      <c r="C36" s="47"/>
      <c r="D36" s="47"/>
      <c r="E36" s="47"/>
      <c r="F36" s="47"/>
    </row>
    <row r="37" spans="1:6">
      <c r="A37" s="47"/>
      <c r="B37" s="47"/>
      <c r="C37" s="47"/>
      <c r="D37" s="47"/>
      <c r="E37" s="47"/>
      <c r="F37" s="47"/>
    </row>
    <row r="38" spans="1:6">
      <c r="A38" s="47"/>
      <c r="B38" s="47"/>
      <c r="C38" s="47"/>
      <c r="D38" s="47"/>
      <c r="E38" s="47"/>
      <c r="F38" s="47"/>
    </row>
    <row r="39" spans="1:6">
      <c r="A39" s="47"/>
      <c r="B39" s="47"/>
      <c r="C39" s="47"/>
      <c r="D39" s="47"/>
      <c r="E39" s="47"/>
      <c r="F39" s="47"/>
    </row>
  </sheetData>
  <mergeCells count="8">
    <mergeCell ref="A2:F2"/>
    <mergeCell ref="A3:F3"/>
    <mergeCell ref="C10:C11"/>
    <mergeCell ref="E10:E11"/>
    <mergeCell ref="F10:F11"/>
    <mergeCell ref="D10:D11"/>
    <mergeCell ref="A10:A11"/>
    <mergeCell ref="B10:B11"/>
  </mergeCells>
  <printOptions horizontalCentered="1"/>
  <pageMargins left="0.25" right="0.25" top="0.75" bottom="0.75" header="0.51180555555555496" footer="0.3"/>
  <pageSetup paperSize="9" scale="80" fitToHeight="99" orientation="landscape" r:id="rId1"/>
  <headerFooter>
    <oddFooter>&amp;R&amp;P /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J41"/>
  <sheetViews>
    <sheetView view="pageBreakPreview" zoomScaleNormal="100" workbookViewId="0">
      <selection activeCell="B20" sqref="B20"/>
    </sheetView>
  </sheetViews>
  <sheetFormatPr defaultColWidth="9.140625" defaultRowHeight="15"/>
  <cols>
    <col min="1" max="1" width="8.140625" style="138" customWidth="1"/>
    <col min="2" max="2" width="40.7109375" style="138" customWidth="1"/>
    <col min="3" max="3" width="9.28515625" style="139" customWidth="1"/>
    <col min="4" max="4" width="17.28515625" style="139" customWidth="1"/>
    <col min="5" max="5" width="14.85546875" style="139" customWidth="1"/>
    <col min="6" max="6" width="17.28515625" style="138" customWidth="1"/>
    <col min="7" max="7" width="15.28515625" style="138" customWidth="1"/>
    <col min="8" max="8" width="17.28515625" style="138" customWidth="1"/>
    <col min="9" max="9" width="14.5703125" style="138" customWidth="1"/>
    <col min="10" max="10" width="16.7109375" style="138" customWidth="1"/>
    <col min="11" max="11" width="4.7109375" style="138" customWidth="1"/>
    <col min="12" max="256" width="9.140625" style="138"/>
    <col min="257" max="257" width="5.42578125" style="138" customWidth="1"/>
    <col min="258" max="258" width="40.7109375" style="138" customWidth="1"/>
    <col min="259" max="259" width="9.28515625" style="138" customWidth="1"/>
    <col min="260" max="260" width="17.28515625" style="138" customWidth="1"/>
    <col min="261" max="261" width="14.85546875" style="138" customWidth="1"/>
    <col min="262" max="262" width="17.28515625" style="138" customWidth="1"/>
    <col min="263" max="263" width="15.28515625" style="138" customWidth="1"/>
    <col min="264" max="264" width="17.28515625" style="138" customWidth="1"/>
    <col min="265" max="265" width="14.5703125" style="138" customWidth="1"/>
    <col min="266" max="266" width="16.7109375" style="138" customWidth="1"/>
    <col min="267" max="267" width="4.7109375" style="138" customWidth="1"/>
    <col min="268" max="512" width="9.140625" style="138"/>
    <col min="513" max="513" width="5.42578125" style="138" customWidth="1"/>
    <col min="514" max="514" width="40.7109375" style="138" customWidth="1"/>
    <col min="515" max="515" width="9.28515625" style="138" customWidth="1"/>
    <col min="516" max="516" width="17.28515625" style="138" customWidth="1"/>
    <col min="517" max="517" width="14.85546875" style="138" customWidth="1"/>
    <col min="518" max="518" width="17.28515625" style="138" customWidth="1"/>
    <col min="519" max="519" width="15.28515625" style="138" customWidth="1"/>
    <col min="520" max="520" width="17.28515625" style="138" customWidth="1"/>
    <col min="521" max="521" width="14.5703125" style="138" customWidth="1"/>
    <col min="522" max="522" width="16.7109375" style="138" customWidth="1"/>
    <col min="523" max="523" width="4.7109375" style="138" customWidth="1"/>
    <col min="524" max="768" width="9.140625" style="138"/>
    <col min="769" max="769" width="5.42578125" style="138" customWidth="1"/>
    <col min="770" max="770" width="40.7109375" style="138" customWidth="1"/>
    <col min="771" max="771" width="9.28515625" style="138" customWidth="1"/>
    <col min="772" max="772" width="17.28515625" style="138" customWidth="1"/>
    <col min="773" max="773" width="14.85546875" style="138" customWidth="1"/>
    <col min="774" max="774" width="17.28515625" style="138" customWidth="1"/>
    <col min="775" max="775" width="15.28515625" style="138" customWidth="1"/>
    <col min="776" max="776" width="17.28515625" style="138" customWidth="1"/>
    <col min="777" max="777" width="14.5703125" style="138" customWidth="1"/>
    <col min="778" max="778" width="16.7109375" style="138" customWidth="1"/>
    <col min="779" max="779" width="4.7109375" style="138" customWidth="1"/>
    <col min="780" max="1024" width="9.140625" style="138"/>
  </cols>
  <sheetData>
    <row r="1" spans="1:10" s="141" customFormat="1" ht="18" customHeight="1">
      <c r="A1" s="140" t="s">
        <v>116</v>
      </c>
      <c r="C1" s="140" t="s">
        <v>117</v>
      </c>
      <c r="G1" s="142"/>
      <c r="H1" s="142"/>
      <c r="I1" s="142"/>
      <c r="J1" s="142"/>
    </row>
    <row r="2" spans="1:10" ht="5.25" customHeight="1"/>
    <row r="3" spans="1:10" ht="13.5" customHeight="1">
      <c r="A3" s="664" t="s">
        <v>118</v>
      </c>
      <c r="B3" s="664"/>
      <c r="C3" s="664"/>
      <c r="D3" s="664"/>
      <c r="F3" s="665" t="s">
        <v>119</v>
      </c>
      <c r="G3" s="665"/>
      <c r="H3" s="665"/>
      <c r="I3" s="144"/>
      <c r="J3" s="144"/>
    </row>
    <row r="4" spans="1:10" ht="13.5" customHeight="1">
      <c r="A4" s="666" t="s">
        <v>120</v>
      </c>
      <c r="B4" s="666"/>
      <c r="C4" s="666"/>
      <c r="D4" s="666"/>
      <c r="F4" s="667" t="str">
        <f>INFO!B7</f>
        <v>Mogi Guaçu/SP</v>
      </c>
      <c r="G4" s="667"/>
      <c r="H4" s="667"/>
      <c r="I4" s="145"/>
      <c r="J4" s="145"/>
    </row>
    <row r="5" spans="1:10" ht="5.25" customHeight="1">
      <c r="F5" s="146"/>
    </row>
    <row r="6" spans="1:10" ht="12.75" customHeight="1">
      <c r="A6" s="147" t="s">
        <v>121</v>
      </c>
      <c r="B6" s="148"/>
      <c r="C6" s="149"/>
      <c r="D6" s="150"/>
      <c r="F6" s="151" t="s">
        <v>122</v>
      </c>
      <c r="G6" s="152"/>
      <c r="H6" s="152"/>
      <c r="I6" s="153"/>
      <c r="J6" s="143" t="s">
        <v>123</v>
      </c>
    </row>
    <row r="7" spans="1:10" ht="12.75" customHeight="1">
      <c r="A7" s="154"/>
      <c r="B7" s="668" t="str">
        <f>INFO!B20</f>
        <v>Vielas Sanitárias</v>
      </c>
      <c r="C7" s="668"/>
      <c r="D7" s="668"/>
      <c r="E7" s="138"/>
      <c r="F7" s="155" t="s">
        <v>124</v>
      </c>
      <c r="G7" s="156"/>
      <c r="H7" s="156"/>
      <c r="I7" s="157"/>
      <c r="J7" s="158" t="e">
        <f>INFO!#REF!</f>
        <v>#REF!</v>
      </c>
    </row>
    <row r="8" spans="1:10" ht="18" customHeight="1">
      <c r="A8" s="159"/>
      <c r="F8" s="160" t="s">
        <v>125</v>
      </c>
      <c r="G8" s="161"/>
      <c r="H8" s="161"/>
      <c r="I8" s="157"/>
      <c r="J8" s="162"/>
    </row>
    <row r="9" spans="1:10" ht="6.75" customHeight="1"/>
    <row r="10" spans="1:10" ht="18" customHeight="1">
      <c r="A10" s="163" t="s">
        <v>96</v>
      </c>
      <c r="B10" s="164" t="s">
        <v>126</v>
      </c>
      <c r="C10" s="165" t="s">
        <v>111</v>
      </c>
      <c r="D10" s="669" t="s">
        <v>127</v>
      </c>
      <c r="E10" s="669"/>
      <c r="F10" s="670" t="s">
        <v>128</v>
      </c>
      <c r="G10" s="670"/>
      <c r="H10" s="670" t="s">
        <v>129</v>
      </c>
      <c r="I10" s="670"/>
      <c r="J10" s="166"/>
    </row>
    <row r="11" spans="1:10" ht="18" customHeight="1">
      <c r="A11" s="167"/>
      <c r="B11" s="168"/>
      <c r="C11" s="169"/>
      <c r="D11" s="671" t="s">
        <v>130</v>
      </c>
      <c r="E11" s="671"/>
      <c r="F11" s="671" t="s">
        <v>131</v>
      </c>
      <c r="G11" s="671"/>
      <c r="H11" s="671" t="s">
        <v>131</v>
      </c>
      <c r="I11" s="671"/>
      <c r="J11" s="170" t="s">
        <v>102</v>
      </c>
    </row>
    <row r="12" spans="1:10" ht="55.5" customHeight="1">
      <c r="A12" s="154" t="s">
        <v>33</v>
      </c>
      <c r="B12" s="171" t="s">
        <v>33</v>
      </c>
      <c r="C12" s="172" t="s">
        <v>33</v>
      </c>
      <c r="D12" s="173" t="s">
        <v>132</v>
      </c>
      <c r="E12" s="174" t="s">
        <v>133</v>
      </c>
      <c r="F12" s="173" t="s">
        <v>132</v>
      </c>
      <c r="G12" s="173" t="s">
        <v>134</v>
      </c>
      <c r="H12" s="173" t="s">
        <v>132</v>
      </c>
      <c r="I12" s="173" t="s">
        <v>135</v>
      </c>
      <c r="J12" s="175"/>
    </row>
    <row r="13" spans="1:10" ht="15.75">
      <c r="A13" s="176"/>
      <c r="B13" s="177" t="e">
        <f>ORÇ!#REF!</f>
        <v>#REF!</v>
      </c>
      <c r="C13" s="178" t="s">
        <v>136</v>
      </c>
      <c r="D13" s="672" t="s">
        <v>137</v>
      </c>
      <c r="E13" s="672"/>
      <c r="F13" s="673"/>
      <c r="G13" s="673"/>
      <c r="H13" s="673"/>
      <c r="I13" s="673"/>
      <c r="J13" s="179">
        <f>SUM(D13)</f>
        <v>0</v>
      </c>
    </row>
    <row r="14" spans="1:10" ht="15.75">
      <c r="A14" s="180"/>
      <c r="B14" s="181"/>
      <c r="C14" s="182" t="s">
        <v>138</v>
      </c>
      <c r="D14" s="674" t="e">
        <f>ORÇ!#REF!</f>
        <v>#REF!</v>
      </c>
      <c r="E14" s="674"/>
      <c r="F14" s="675"/>
      <c r="G14" s="675"/>
      <c r="H14" s="675"/>
      <c r="I14" s="675"/>
      <c r="J14" s="179" t="e">
        <f>SUM(D14)</f>
        <v>#REF!</v>
      </c>
    </row>
    <row r="15" spans="1:10" ht="15.75">
      <c r="A15" s="176"/>
      <c r="B15" s="183" t="e">
        <f>ORÇ!#REF!</f>
        <v>#REF!</v>
      </c>
      <c r="C15" s="178" t="s">
        <v>136</v>
      </c>
      <c r="D15" s="672" t="s">
        <v>139</v>
      </c>
      <c r="E15" s="672"/>
      <c r="F15" s="673"/>
      <c r="G15" s="673"/>
      <c r="H15" s="673"/>
      <c r="I15" s="673"/>
      <c r="J15" s="179">
        <f>SUM(D15:I15)</f>
        <v>0</v>
      </c>
    </row>
    <row r="16" spans="1:10" ht="15.75">
      <c r="A16" s="180"/>
      <c r="B16" s="181"/>
      <c r="C16" s="182" t="s">
        <v>138</v>
      </c>
      <c r="D16" s="674" t="e">
        <f>ORÇ!#REF!</f>
        <v>#REF!</v>
      </c>
      <c r="E16" s="674"/>
      <c r="F16" s="675"/>
      <c r="G16" s="675"/>
      <c r="H16" s="675"/>
      <c r="I16" s="675"/>
      <c r="J16" s="179" t="e">
        <f>SUM(D16:I16)</f>
        <v>#REF!</v>
      </c>
    </row>
    <row r="17" spans="1:10" ht="15.75">
      <c r="A17" s="176"/>
      <c r="B17" s="184"/>
      <c r="C17" s="178"/>
      <c r="D17" s="673"/>
      <c r="E17" s="673"/>
      <c r="F17" s="673"/>
      <c r="G17" s="673"/>
      <c r="H17" s="673"/>
      <c r="I17" s="673"/>
      <c r="J17" s="185">
        <f t="shared" ref="J17:J24" si="0">D17+F17</f>
        <v>0</v>
      </c>
    </row>
    <row r="18" spans="1:10" ht="15.75">
      <c r="A18" s="186"/>
      <c r="B18" s="187"/>
      <c r="C18" s="182"/>
      <c r="D18" s="675"/>
      <c r="E18" s="675"/>
      <c r="F18" s="675"/>
      <c r="G18" s="675"/>
      <c r="H18" s="675"/>
      <c r="I18" s="675"/>
      <c r="J18" s="185">
        <f t="shared" si="0"/>
        <v>0</v>
      </c>
    </row>
    <row r="19" spans="1:10" ht="15.75">
      <c r="A19" s="176"/>
      <c r="B19" s="184"/>
      <c r="C19" s="178"/>
      <c r="D19" s="673"/>
      <c r="E19" s="673"/>
      <c r="F19" s="673"/>
      <c r="G19" s="673"/>
      <c r="H19" s="673"/>
      <c r="I19" s="673"/>
      <c r="J19" s="185">
        <f t="shared" si="0"/>
        <v>0</v>
      </c>
    </row>
    <row r="20" spans="1:10" ht="15.75">
      <c r="A20" s="186"/>
      <c r="B20" s="187"/>
      <c r="C20" s="182"/>
      <c r="D20" s="675"/>
      <c r="E20" s="675"/>
      <c r="F20" s="675"/>
      <c r="G20" s="675"/>
      <c r="H20" s="675"/>
      <c r="I20" s="675"/>
      <c r="J20" s="185">
        <f t="shared" si="0"/>
        <v>0</v>
      </c>
    </row>
    <row r="21" spans="1:10" ht="15.75">
      <c r="A21" s="176"/>
      <c r="B21" s="184"/>
      <c r="C21" s="178"/>
      <c r="D21" s="673"/>
      <c r="E21" s="673"/>
      <c r="F21" s="673"/>
      <c r="G21" s="673"/>
      <c r="H21" s="673"/>
      <c r="I21" s="673"/>
      <c r="J21" s="185">
        <f t="shared" si="0"/>
        <v>0</v>
      </c>
    </row>
    <row r="22" spans="1:10" ht="15.75">
      <c r="A22" s="186"/>
      <c r="B22" s="187"/>
      <c r="C22" s="182"/>
      <c r="D22" s="675"/>
      <c r="E22" s="675"/>
      <c r="F22" s="675"/>
      <c r="G22" s="675"/>
      <c r="H22" s="675"/>
      <c r="I22" s="675"/>
      <c r="J22" s="185">
        <f t="shared" si="0"/>
        <v>0</v>
      </c>
    </row>
    <row r="23" spans="1:10" ht="15.75">
      <c r="A23" s="176"/>
      <c r="B23" s="184"/>
      <c r="C23" s="178"/>
      <c r="D23" s="673"/>
      <c r="E23" s="673"/>
      <c r="F23" s="673"/>
      <c r="G23" s="673"/>
      <c r="H23" s="673"/>
      <c r="I23" s="673"/>
      <c r="J23" s="185">
        <f t="shared" si="0"/>
        <v>0</v>
      </c>
    </row>
    <row r="24" spans="1:10" ht="15.75">
      <c r="A24" s="186"/>
      <c r="B24" s="187"/>
      <c r="C24" s="182"/>
      <c r="D24" s="675"/>
      <c r="E24" s="675"/>
      <c r="F24" s="675"/>
      <c r="G24" s="675"/>
      <c r="H24" s="675"/>
      <c r="I24" s="675"/>
      <c r="J24" s="185">
        <f t="shared" si="0"/>
        <v>0</v>
      </c>
    </row>
    <row r="25" spans="1:10" ht="6.75" customHeight="1">
      <c r="A25" s="188"/>
      <c r="B25" s="189"/>
      <c r="C25" s="190"/>
      <c r="D25" s="191"/>
      <c r="E25" s="191"/>
      <c r="F25" s="192"/>
      <c r="G25" s="193"/>
      <c r="H25" s="192"/>
      <c r="I25" s="193"/>
      <c r="J25" s="194"/>
    </row>
    <row r="26" spans="1:10" ht="14.25" customHeight="1">
      <c r="A26" s="195" t="s">
        <v>140</v>
      </c>
      <c r="B26" s="196"/>
      <c r="C26" s="197"/>
      <c r="D26" s="676">
        <f>INFO!B16</f>
        <v>0</v>
      </c>
      <c r="E26" s="676"/>
      <c r="F26" s="676">
        <f>F28-F27</f>
        <v>0</v>
      </c>
      <c r="G26" s="676"/>
      <c r="H26" s="676">
        <f>H28-H27</f>
        <v>0</v>
      </c>
      <c r="I26" s="676"/>
      <c r="J26" s="198">
        <f>SUM(D26:I26)</f>
        <v>0</v>
      </c>
    </row>
    <row r="27" spans="1:10" ht="17.25" customHeight="1">
      <c r="A27" s="199" t="s">
        <v>141</v>
      </c>
      <c r="B27" s="196"/>
      <c r="C27" s="197"/>
      <c r="D27" s="677" t="e">
        <f>D28-D26</f>
        <v>#REF!</v>
      </c>
      <c r="E27" s="677"/>
      <c r="F27" s="677"/>
      <c r="G27" s="677"/>
      <c r="H27" s="677"/>
      <c r="I27" s="677"/>
      <c r="J27" s="198" t="e">
        <f>SUM(D27:I27)</f>
        <v>#REF!</v>
      </c>
    </row>
    <row r="28" spans="1:10" s="202" customFormat="1" ht="15.75" customHeight="1">
      <c r="A28" s="195" t="s">
        <v>142</v>
      </c>
      <c r="B28" s="200"/>
      <c r="C28" s="201"/>
      <c r="D28" s="676" t="e">
        <f>D14+D16+D18+D20+D22+D24</f>
        <v>#REF!</v>
      </c>
      <c r="E28" s="676"/>
      <c r="F28" s="676">
        <f>SUM(F16)</f>
        <v>0</v>
      </c>
      <c r="G28" s="676"/>
      <c r="H28" s="676">
        <f>SUM(H16)</f>
        <v>0</v>
      </c>
      <c r="I28" s="676"/>
      <c r="J28" s="198" t="e">
        <f>SUM(J16+J14+#REF!)</f>
        <v>#REF!</v>
      </c>
    </row>
    <row r="29" spans="1:10" s="202" customFormat="1" ht="4.5" customHeight="1">
      <c r="A29" s="203"/>
      <c r="B29" s="204"/>
      <c r="C29" s="205"/>
      <c r="D29" s="206"/>
      <c r="E29" s="206"/>
      <c r="F29" s="207"/>
      <c r="G29" s="207"/>
      <c r="H29" s="207"/>
      <c r="I29" s="207"/>
      <c r="J29" s="206"/>
    </row>
    <row r="30" spans="1:10" ht="9" customHeight="1">
      <c r="F30" s="141"/>
      <c r="G30" s="141"/>
      <c r="H30" s="141"/>
      <c r="I30" s="141"/>
      <c r="J30" s="141"/>
    </row>
    <row r="31" spans="1:10" ht="15" customHeight="1">
      <c r="A31" s="208" t="s">
        <v>143</v>
      </c>
      <c r="B31" s="141"/>
      <c r="C31" s="209"/>
      <c r="D31" s="209"/>
      <c r="E31" s="209"/>
      <c r="F31" s="210"/>
    </row>
    <row r="32" spans="1:10" ht="20.25" customHeight="1">
      <c r="A32" s="211" t="s">
        <v>144</v>
      </c>
      <c r="B32" s="212" t="e">
        <f>INFO!#REF!</f>
        <v>#REF!</v>
      </c>
      <c r="C32" s="213"/>
      <c r="D32" s="213"/>
      <c r="E32" s="213"/>
      <c r="F32" s="210"/>
    </row>
    <row r="33" spans="1:5" ht="14.25" customHeight="1">
      <c r="A33" s="214" t="s">
        <v>34</v>
      </c>
      <c r="B33" s="212" t="e">
        <f>INFO!#REF!</f>
        <v>#REF!</v>
      </c>
      <c r="C33" s="209" t="s">
        <v>33</v>
      </c>
      <c r="D33" s="209"/>
      <c r="E33" s="209"/>
    </row>
    <row r="34" spans="1:5" ht="14.25" customHeight="1">
      <c r="A34" s="214" t="s">
        <v>145</v>
      </c>
      <c r="B34" s="212" t="e">
        <f>INFO!#REF!</f>
        <v>#REF!</v>
      </c>
      <c r="C34" s="209"/>
      <c r="D34" s="209"/>
      <c r="E34" s="209"/>
    </row>
    <row r="35" spans="1:5" ht="17.25" customHeight="1">
      <c r="A35" s="138" t="s">
        <v>146</v>
      </c>
    </row>
    <row r="36" spans="1:5" ht="18" customHeight="1">
      <c r="B36" s="215" t="s">
        <v>147</v>
      </c>
      <c r="C36" s="216"/>
    </row>
    <row r="37" spans="1:5" ht="18" customHeight="1">
      <c r="B37" s="217" t="s">
        <v>148</v>
      </c>
      <c r="C37" s="218"/>
    </row>
    <row r="38" spans="1:5" ht="18" customHeight="1">
      <c r="B38" s="217" t="s">
        <v>149</v>
      </c>
      <c r="C38" s="218"/>
    </row>
    <row r="39" spans="1:5" ht="5.25" customHeight="1">
      <c r="A39" s="141"/>
      <c r="B39" s="219"/>
      <c r="C39" s="218"/>
    </row>
    <row r="40" spans="1:5" ht="18" customHeight="1">
      <c r="A40" s="141"/>
      <c r="B40" s="220" t="s">
        <v>150</v>
      </c>
      <c r="C40" s="221"/>
    </row>
    <row r="41" spans="1:5" ht="18" customHeight="1"/>
  </sheetData>
  <mergeCells count="56">
    <mergeCell ref="D28:E28"/>
    <mergeCell ref="F28:G28"/>
    <mergeCell ref="H28:I28"/>
    <mergeCell ref="D26:E26"/>
    <mergeCell ref="F26:G26"/>
    <mergeCell ref="H26:I26"/>
    <mergeCell ref="D27:E27"/>
    <mergeCell ref="F27:G27"/>
    <mergeCell ref="H27:I27"/>
    <mergeCell ref="D23:E23"/>
    <mergeCell ref="F23:G23"/>
    <mergeCell ref="H23:I23"/>
    <mergeCell ref="D24:E24"/>
    <mergeCell ref="F24:G24"/>
    <mergeCell ref="H24:I24"/>
    <mergeCell ref="D21:E21"/>
    <mergeCell ref="F21:G21"/>
    <mergeCell ref="H21:I21"/>
    <mergeCell ref="D22:E22"/>
    <mergeCell ref="F22:G22"/>
    <mergeCell ref="H22:I22"/>
    <mergeCell ref="D19:E19"/>
    <mergeCell ref="F19:G19"/>
    <mergeCell ref="H19:I19"/>
    <mergeCell ref="D20:E20"/>
    <mergeCell ref="F20:G20"/>
    <mergeCell ref="H20:I20"/>
    <mergeCell ref="D17:E17"/>
    <mergeCell ref="F17:G17"/>
    <mergeCell ref="H17:I17"/>
    <mergeCell ref="D18:E18"/>
    <mergeCell ref="F18:G18"/>
    <mergeCell ref="H18:I18"/>
    <mergeCell ref="D15:E15"/>
    <mergeCell ref="F15:G15"/>
    <mergeCell ref="H15:I15"/>
    <mergeCell ref="D16:E16"/>
    <mergeCell ref="F16:G16"/>
    <mergeCell ref="H16:I16"/>
    <mergeCell ref="D13:E13"/>
    <mergeCell ref="F13:G13"/>
    <mergeCell ref="H13:I13"/>
    <mergeCell ref="D14:E14"/>
    <mergeCell ref="F14:G14"/>
    <mergeCell ref="H14:I14"/>
    <mergeCell ref="D10:E10"/>
    <mergeCell ref="F10:G10"/>
    <mergeCell ref="H10:I10"/>
    <mergeCell ref="D11:E11"/>
    <mergeCell ref="F11:G11"/>
    <mergeCell ref="H11:I11"/>
    <mergeCell ref="A3:D3"/>
    <mergeCell ref="F3:H3"/>
    <mergeCell ref="A4:D4"/>
    <mergeCell ref="F4:H4"/>
    <mergeCell ref="B7:D7"/>
  </mergeCells>
  <pageMargins left="0.51180555555555496" right="0.51180555555555496" top="0.78749999999999998" bottom="0.78749999999999998" header="0.51180555555555496" footer="0.51180555555555496"/>
  <pageSetup paperSize="9" scale="52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D9D9D9"/>
    <pageSetUpPr fitToPage="1"/>
  </sheetPr>
  <dimension ref="A1:K43"/>
  <sheetViews>
    <sheetView view="pageBreakPreview" zoomScaleNormal="100" workbookViewId="0">
      <selection activeCell="B20" sqref="B20"/>
    </sheetView>
  </sheetViews>
  <sheetFormatPr defaultColWidth="8.7109375" defaultRowHeight="15"/>
  <cols>
    <col min="2" max="2" width="13.140625" customWidth="1"/>
    <col min="4" max="4" width="22.85546875" customWidth="1"/>
    <col min="6" max="6" width="11.42578125" customWidth="1"/>
    <col min="11" max="11" width="16.42578125" customWidth="1"/>
  </cols>
  <sheetData>
    <row r="1" spans="1:11">
      <c r="A1" s="680" t="s">
        <v>151</v>
      </c>
      <c r="B1" s="680"/>
      <c r="C1" s="680"/>
      <c r="D1" s="680"/>
      <c r="E1" s="680"/>
      <c r="F1" s="680"/>
      <c r="G1" s="680"/>
      <c r="H1" s="680"/>
      <c r="I1" s="680"/>
      <c r="J1" s="680"/>
      <c r="K1" s="680"/>
    </row>
    <row r="2" spans="1:11">
      <c r="A2" s="680" t="s">
        <v>35</v>
      </c>
      <c r="B2" s="680"/>
      <c r="C2" s="680"/>
      <c r="D2" s="680"/>
      <c r="E2" s="680"/>
      <c r="F2" s="680"/>
      <c r="G2" s="680"/>
      <c r="H2" s="680"/>
      <c r="I2" s="680"/>
      <c r="J2" s="680"/>
      <c r="K2" s="680"/>
    </row>
    <row r="4" spans="1:11" ht="26.25">
      <c r="A4" s="681" t="str">
        <f>INFO!B6</f>
        <v>Prefeitura Municipal de Mogi Guaçu</v>
      </c>
      <c r="B4" s="681"/>
      <c r="C4" s="681"/>
      <c r="D4" s="681"/>
      <c r="E4" s="681"/>
      <c r="F4" s="681"/>
      <c r="G4" s="681"/>
      <c r="H4" s="681"/>
      <c r="I4" s="681"/>
      <c r="J4" s="681"/>
      <c r="K4" s="681"/>
    </row>
    <row r="5" spans="1:11" ht="15.75">
      <c r="A5" s="682" t="s">
        <v>152</v>
      </c>
      <c r="B5" s="682"/>
      <c r="C5" s="682"/>
      <c r="D5" s="682"/>
      <c r="E5" s="682"/>
      <c r="F5" s="682"/>
      <c r="G5" s="682"/>
      <c r="H5" s="682"/>
      <c r="I5" s="682"/>
      <c r="J5" s="682"/>
      <c r="K5" s="682"/>
    </row>
    <row r="6" spans="1:11">
      <c r="A6" s="222" t="s">
        <v>153</v>
      </c>
      <c r="B6" s="223" t="str">
        <f>INFO!B11</f>
        <v>Jardim Cidade Nova Mogi Guaçu</v>
      </c>
      <c r="C6" s="224"/>
      <c r="D6" s="224"/>
      <c r="E6" s="222" t="s">
        <v>154</v>
      </c>
      <c r="F6" s="225" t="e">
        <f>INFO!#REF!</f>
        <v>#REF!</v>
      </c>
      <c r="G6" s="226"/>
      <c r="H6" s="227"/>
      <c r="I6" s="228"/>
      <c r="J6" s="228"/>
      <c r="K6" s="683" t="str">
        <f>INFO!B25</f>
        <v>REVISÃO 00</v>
      </c>
    </row>
    <row r="7" spans="1:11" ht="15.75">
      <c r="A7" s="229" t="s">
        <v>155</v>
      </c>
      <c r="B7" s="230">
        <f>INFO!B21</f>
        <v>0</v>
      </c>
      <c r="C7" s="231"/>
      <c r="D7" s="231"/>
      <c r="E7" s="229" t="s">
        <v>34</v>
      </c>
      <c r="F7" s="232" t="e">
        <f>INFO!#REF!</f>
        <v>#REF!</v>
      </c>
      <c r="G7" s="233"/>
      <c r="H7" s="234"/>
      <c r="K7" s="683"/>
    </row>
    <row r="8" spans="1:11" ht="15.75">
      <c r="A8" s="235" t="s">
        <v>156</v>
      </c>
      <c r="B8" s="236">
        <f>INFO!B8</f>
        <v>0</v>
      </c>
      <c r="C8" s="237"/>
      <c r="D8" s="237"/>
      <c r="E8" s="235" t="s">
        <v>145</v>
      </c>
      <c r="F8" s="238" t="e">
        <f>INFO!#REF!</f>
        <v>#REF!</v>
      </c>
      <c r="G8" s="239"/>
      <c r="H8" s="240"/>
      <c r="I8" s="241"/>
      <c r="J8" s="241"/>
      <c r="K8" s="683"/>
    </row>
    <row r="10" spans="1:11" ht="15.75">
      <c r="A10" s="242" t="s">
        <v>157</v>
      </c>
    </row>
    <row r="11" spans="1:11">
      <c r="A11" s="243" t="s">
        <v>158</v>
      </c>
    </row>
    <row r="13" spans="1:11">
      <c r="A13" s="244" t="s">
        <v>159</v>
      </c>
      <c r="C13" s="245">
        <f>B7</f>
        <v>0</v>
      </c>
      <c r="H13" s="678" t="s">
        <v>160</v>
      </c>
      <c r="I13" s="679"/>
    </row>
    <row r="14" spans="1:11">
      <c r="A14" s="244" t="s">
        <v>161</v>
      </c>
      <c r="C14" t="s">
        <v>162</v>
      </c>
      <c r="H14" s="678"/>
      <c r="I14" s="679"/>
    </row>
    <row r="39" spans="8:11" ht="54" customHeight="1"/>
    <row r="40" spans="8:11" ht="90" customHeight="1"/>
    <row r="41" spans="8:11">
      <c r="H41" s="246" t="str">
        <f t="shared" ref="H41:I43" si="0">E6</f>
        <v>Engº:</v>
      </c>
      <c r="I41" s="246" t="e">
        <f t="shared" si="0"/>
        <v>#REF!</v>
      </c>
      <c r="J41" s="247"/>
      <c r="K41" s="247"/>
    </row>
    <row r="42" spans="8:11">
      <c r="H42" s="248" t="str">
        <f t="shared" si="0"/>
        <v>CREA:</v>
      </c>
      <c r="I42" s="248" t="e">
        <f t="shared" si="0"/>
        <v>#REF!</v>
      </c>
    </row>
    <row r="43" spans="8:11">
      <c r="H43" s="248" t="str">
        <f t="shared" si="0"/>
        <v>A.R.T.:</v>
      </c>
      <c r="I43" s="248" t="e">
        <f t="shared" si="0"/>
        <v>#REF!</v>
      </c>
    </row>
  </sheetData>
  <mergeCells count="7">
    <mergeCell ref="H13:H14"/>
    <mergeCell ref="I13:I14"/>
    <mergeCell ref="A1:K1"/>
    <mergeCell ref="A2:K2"/>
    <mergeCell ref="A4:K4"/>
    <mergeCell ref="A5:K5"/>
    <mergeCell ref="K6:K8"/>
  </mergeCells>
  <printOptions horizontalCentered="1"/>
  <pageMargins left="0.51180555555555496" right="0.51180555555555496" top="0.39374999999999999" bottom="0.78749999999999998" header="0.51180555555555496" footer="0.31527777777777799"/>
  <pageSetup paperSize="9" scale="75" fitToHeight="99" orientation="portrait" horizontalDpi="300" verticalDpi="300" r:id="rId1"/>
  <headerFooter>
    <oddFooter>&amp;R&amp;P /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54"/>
  <sheetViews>
    <sheetView view="pageBreakPreview" zoomScaleNormal="100" workbookViewId="0">
      <selection activeCell="B20" sqref="B20"/>
    </sheetView>
  </sheetViews>
  <sheetFormatPr defaultColWidth="8.7109375" defaultRowHeight="15"/>
  <cols>
    <col min="1" max="1" width="12" customWidth="1"/>
    <col min="2" max="2" width="14.28515625" customWidth="1"/>
    <col min="3" max="3" width="13" customWidth="1"/>
    <col min="4" max="4" width="34.85546875" customWidth="1"/>
    <col min="6" max="6" width="11.42578125" customWidth="1"/>
    <col min="9" max="9" width="11.5703125" customWidth="1"/>
    <col min="11" max="11" width="17.28515625" customWidth="1"/>
  </cols>
  <sheetData>
    <row r="1" spans="1:11" ht="23.25" customHeight="1">
      <c r="A1" s="686" t="str">
        <f>INFO!B6</f>
        <v>Prefeitura Municipal de Mogi Guaçu</v>
      </c>
      <c r="B1" s="686"/>
      <c r="C1" s="686"/>
      <c r="D1" s="686"/>
      <c r="E1" s="686"/>
      <c r="F1" s="686"/>
      <c r="G1" s="686"/>
      <c r="H1" s="686"/>
      <c r="I1" s="686"/>
      <c r="J1" s="686"/>
      <c r="K1" s="686"/>
    </row>
    <row r="2" spans="1:11" ht="18" customHeight="1">
      <c r="A2" s="687" t="s">
        <v>163</v>
      </c>
      <c r="B2" s="687"/>
      <c r="C2" s="687"/>
      <c r="D2" s="687"/>
      <c r="E2" s="687"/>
      <c r="F2" s="687"/>
      <c r="G2" s="687"/>
      <c r="H2" s="687"/>
      <c r="I2" s="687"/>
      <c r="J2" s="687"/>
      <c r="K2" s="687"/>
    </row>
    <row r="3" spans="1:11">
      <c r="A3" s="249" t="s">
        <v>164</v>
      </c>
      <c r="B3" s="224" t="str">
        <f>INFO!B11</f>
        <v>Jardim Cidade Nova Mogi Guaçu</v>
      </c>
      <c r="C3" s="224"/>
      <c r="D3" s="224"/>
      <c r="E3" s="222" t="s">
        <v>154</v>
      </c>
      <c r="F3" s="225" t="e">
        <f>INFO!#REF!</f>
        <v>#REF!</v>
      </c>
      <c r="G3" s="226"/>
      <c r="H3" s="688"/>
      <c r="I3" s="228"/>
      <c r="J3" s="228"/>
      <c r="K3" s="683" t="str">
        <f>INFO!B25</f>
        <v>REVISÃO 00</v>
      </c>
    </row>
    <row r="4" spans="1:11" ht="15.75">
      <c r="A4" s="250" t="s">
        <v>155</v>
      </c>
      <c r="B4" s="689" t="str">
        <f>INFO!B7</f>
        <v>Mogi Guaçu/SP</v>
      </c>
      <c r="C4" s="689"/>
      <c r="D4" s="689"/>
      <c r="E4" s="229" t="s">
        <v>34</v>
      </c>
      <c r="F4" s="232" t="e">
        <f>INFO!#REF!</f>
        <v>#REF!</v>
      </c>
      <c r="G4" s="233"/>
      <c r="H4" s="688"/>
      <c r="K4" s="683"/>
    </row>
    <row r="5" spans="1:11" ht="15.75">
      <c r="A5" s="251" t="s">
        <v>156</v>
      </c>
      <c r="B5" s="690">
        <f>INFO!B9</f>
        <v>0</v>
      </c>
      <c r="C5" s="690"/>
      <c r="D5" s="690"/>
      <c r="E5" s="235" t="s">
        <v>145</v>
      </c>
      <c r="F5" s="238" t="e">
        <f>INFO!#REF!</f>
        <v>#REF!</v>
      </c>
      <c r="G5" s="239"/>
      <c r="H5" s="688"/>
      <c r="I5" s="241"/>
      <c r="J5" s="241"/>
      <c r="K5" s="683"/>
    </row>
    <row r="6" spans="1:11" ht="15.75">
      <c r="A6" s="243"/>
      <c r="B6" s="231"/>
      <c r="C6" s="231"/>
      <c r="D6" s="231"/>
      <c r="E6" s="243"/>
      <c r="F6" s="252"/>
      <c r="G6" s="252"/>
      <c r="H6" s="253"/>
      <c r="J6" s="254"/>
    </row>
    <row r="7" spans="1:11" ht="15" customHeight="1">
      <c r="A7" s="684" t="s">
        <v>165</v>
      </c>
      <c r="B7" s="684"/>
      <c r="C7" s="684"/>
      <c r="D7" s="684"/>
      <c r="E7" s="684"/>
      <c r="F7" s="684"/>
      <c r="G7" s="684"/>
      <c r="H7" s="684"/>
      <c r="I7" s="684"/>
      <c r="J7" s="684"/>
      <c r="K7" s="684"/>
    </row>
    <row r="8" spans="1:11">
      <c r="A8" s="255"/>
      <c r="B8" s="255"/>
      <c r="C8" s="255"/>
      <c r="D8" s="255"/>
      <c r="E8" s="255"/>
      <c r="F8" s="255"/>
      <c r="G8" s="255"/>
      <c r="H8" s="255"/>
      <c r="I8" s="255"/>
      <c r="J8" s="255"/>
      <c r="K8" s="255"/>
    </row>
    <row r="9" spans="1:11">
      <c r="A9" s="256"/>
      <c r="B9" s="256"/>
      <c r="C9" s="256"/>
      <c r="D9" s="256"/>
      <c r="E9" s="256"/>
      <c r="F9" s="256"/>
      <c r="G9" s="256"/>
      <c r="H9" s="256"/>
      <c r="I9" s="256"/>
      <c r="J9" s="256"/>
      <c r="K9" s="256"/>
    </row>
    <row r="10" spans="1:11" ht="15.75">
      <c r="A10" s="257" t="s">
        <v>166</v>
      </c>
      <c r="B10" s="258"/>
      <c r="C10" s="258"/>
      <c r="D10" s="258"/>
      <c r="E10" s="256"/>
      <c r="F10" s="256"/>
      <c r="G10" s="256"/>
      <c r="H10" s="256"/>
      <c r="I10" s="256"/>
      <c r="J10" s="256"/>
      <c r="K10" s="256"/>
    </row>
    <row r="11" spans="1:11">
      <c r="A11" s="244"/>
      <c r="B11" s="256"/>
      <c r="C11" s="256"/>
      <c r="D11" s="256"/>
      <c r="E11" s="256"/>
      <c r="F11" s="256"/>
      <c r="G11" s="256"/>
      <c r="H11" s="256"/>
      <c r="I11" s="256"/>
      <c r="J11" s="256"/>
      <c r="K11" s="256"/>
    </row>
    <row r="12" spans="1:11">
      <c r="A12" s="259" t="s">
        <v>167</v>
      </c>
      <c r="B12" s="256"/>
      <c r="C12" s="256"/>
      <c r="D12" s="256"/>
      <c r="E12" s="256"/>
      <c r="F12" s="256"/>
      <c r="G12" s="256"/>
      <c r="H12" s="256"/>
      <c r="I12" s="256"/>
      <c r="J12" s="256"/>
      <c r="K12" s="256"/>
    </row>
    <row r="13" spans="1:11">
      <c r="A13" s="259" t="s">
        <v>168</v>
      </c>
      <c r="B13" s="256"/>
      <c r="C13" s="256"/>
      <c r="D13" s="256"/>
      <c r="E13" s="256"/>
      <c r="F13" s="256"/>
      <c r="G13" s="256"/>
      <c r="H13" s="256"/>
      <c r="I13" s="256"/>
      <c r="J13" s="256"/>
      <c r="K13" s="256"/>
    </row>
    <row r="14" spans="1:11">
      <c r="A14" s="259" t="s">
        <v>169</v>
      </c>
      <c r="B14" s="256"/>
      <c r="C14" s="256"/>
      <c r="D14" s="256"/>
      <c r="E14" s="256"/>
      <c r="F14" s="256"/>
      <c r="G14" s="256"/>
      <c r="H14" s="256"/>
      <c r="I14" s="256"/>
      <c r="J14" s="256"/>
      <c r="K14" s="256"/>
    </row>
    <row r="15" spans="1:11">
      <c r="A15" s="244"/>
      <c r="B15" s="256"/>
      <c r="C15" s="256"/>
      <c r="D15" s="256"/>
      <c r="E15" s="256"/>
      <c r="F15" s="256"/>
      <c r="G15" s="256"/>
      <c r="H15" s="256"/>
      <c r="I15" s="256"/>
      <c r="J15" s="256"/>
      <c r="K15" s="256"/>
    </row>
    <row r="16" spans="1:11">
      <c r="A16" s="260" t="s">
        <v>159</v>
      </c>
      <c r="B16" s="261"/>
      <c r="C16" s="262"/>
      <c r="D16" s="263"/>
      <c r="E16" s="263"/>
      <c r="F16" s="263"/>
      <c r="G16" s="264"/>
      <c r="H16" s="264"/>
      <c r="I16" s="264"/>
      <c r="J16" s="263"/>
      <c r="K16" s="265"/>
    </row>
    <row r="17" spans="1:11">
      <c r="A17" s="266" t="s">
        <v>170</v>
      </c>
      <c r="B17" s="267"/>
      <c r="C17" s="268" t="s">
        <v>171</v>
      </c>
      <c r="D17" s="268"/>
      <c r="E17" s="268"/>
      <c r="F17" s="268"/>
      <c r="G17" s="269"/>
      <c r="H17" s="269"/>
      <c r="I17" s="269"/>
      <c r="J17" s="268"/>
      <c r="K17" s="270"/>
    </row>
    <row r="18" spans="1:11">
      <c r="A18" s="244"/>
      <c r="B18" s="256"/>
      <c r="C18" s="256"/>
      <c r="D18" s="256"/>
      <c r="E18" s="256"/>
      <c r="F18" s="256"/>
      <c r="G18" s="256"/>
      <c r="H18" s="256"/>
      <c r="I18" s="256"/>
      <c r="J18" s="256"/>
      <c r="K18" s="256"/>
    </row>
    <row r="19" spans="1:11">
      <c r="A19" s="271" t="s">
        <v>172</v>
      </c>
      <c r="B19" s="271"/>
      <c r="C19" s="271"/>
      <c r="D19" s="271"/>
      <c r="E19" s="272"/>
      <c r="F19" s="271" t="s">
        <v>173</v>
      </c>
      <c r="H19" s="256" t="s">
        <v>174</v>
      </c>
      <c r="I19" s="256"/>
      <c r="J19" s="273">
        <f>(E19+E20)/2</f>
        <v>0</v>
      </c>
      <c r="K19" s="256" t="s">
        <v>173</v>
      </c>
    </row>
    <row r="20" spans="1:11">
      <c r="A20" s="274" t="s">
        <v>175</v>
      </c>
      <c r="B20" s="274"/>
      <c r="C20" s="274"/>
      <c r="D20" s="274"/>
      <c r="E20" s="272"/>
      <c r="F20" s="274" t="s">
        <v>173</v>
      </c>
      <c r="I20" s="275"/>
      <c r="J20" s="274"/>
      <c r="K20" s="274"/>
    </row>
    <row r="21" spans="1:11">
      <c r="B21" s="274"/>
      <c r="C21" s="274"/>
      <c r="D21" s="274"/>
      <c r="E21" s="274"/>
      <c r="F21" s="274"/>
      <c r="H21" s="274"/>
      <c r="I21" s="274"/>
      <c r="J21" s="274"/>
      <c r="K21" s="274"/>
    </row>
    <row r="22" spans="1:11">
      <c r="A22" t="s">
        <v>176</v>
      </c>
      <c r="B22" s="274"/>
      <c r="C22" s="274"/>
      <c r="D22" s="274"/>
      <c r="E22" s="274"/>
      <c r="F22" s="274"/>
      <c r="H22" s="274"/>
      <c r="I22" s="274"/>
      <c r="J22" s="274"/>
      <c r="K22" s="274"/>
    </row>
    <row r="23" spans="1:11">
      <c r="B23" s="274"/>
      <c r="C23" s="274"/>
      <c r="D23" s="274"/>
      <c r="E23" s="274"/>
      <c r="F23" s="274"/>
      <c r="H23" s="274"/>
      <c r="I23" s="274"/>
      <c r="J23" s="274"/>
      <c r="K23" s="274"/>
    </row>
    <row r="24" spans="1:11">
      <c r="A24" s="259"/>
      <c r="B24" s="256"/>
      <c r="C24" s="259"/>
      <c r="D24" s="259"/>
      <c r="E24" s="276" t="s">
        <v>177</v>
      </c>
      <c r="F24" s="259">
        <f>J19</f>
        <v>0</v>
      </c>
      <c r="G24" s="259" t="s">
        <v>178</v>
      </c>
      <c r="H24" s="259" t="s">
        <v>179</v>
      </c>
      <c r="I24" s="259"/>
      <c r="J24" s="259"/>
      <c r="K24" s="259"/>
    </row>
    <row r="25" spans="1:11">
      <c r="A25" s="259"/>
      <c r="B25" s="274"/>
      <c r="C25" s="259"/>
      <c r="D25" s="259"/>
      <c r="E25" s="259"/>
      <c r="F25" s="259" t="s">
        <v>33</v>
      </c>
      <c r="G25" s="259"/>
      <c r="H25" s="259"/>
      <c r="I25" s="259"/>
      <c r="J25" s="259"/>
      <c r="K25" s="259"/>
    </row>
    <row r="26" spans="1:11">
      <c r="A26" s="259"/>
      <c r="B26" s="277"/>
      <c r="C26" s="278"/>
      <c r="D26" s="278"/>
      <c r="E26" s="279" t="s">
        <v>180</v>
      </c>
      <c r="F26" s="280" t="s">
        <v>33</v>
      </c>
      <c r="G26" s="259" t="s">
        <v>181</v>
      </c>
      <c r="H26" s="259" t="s">
        <v>182</v>
      </c>
      <c r="I26" s="259"/>
      <c r="J26" s="259"/>
      <c r="K26" s="259"/>
    </row>
    <row r="27" spans="1:11">
      <c r="A27" s="259"/>
      <c r="B27" s="256"/>
      <c r="C27" s="259"/>
      <c r="D27" s="259"/>
      <c r="E27" s="259"/>
      <c r="F27" s="259"/>
      <c r="G27" s="259"/>
      <c r="H27" s="259"/>
      <c r="I27" s="259"/>
      <c r="J27" s="259"/>
      <c r="K27" s="259"/>
    </row>
    <row r="28" spans="1:11" ht="15" customHeight="1">
      <c r="A28" s="259"/>
      <c r="B28" s="274"/>
      <c r="C28" s="259"/>
      <c r="D28" s="259"/>
      <c r="E28" s="276" t="s">
        <v>183</v>
      </c>
      <c r="F28" s="281"/>
      <c r="G28" s="259" t="s">
        <v>184</v>
      </c>
      <c r="H28" s="685" t="s">
        <v>185</v>
      </c>
      <c r="I28" s="685"/>
      <c r="J28" s="685"/>
      <c r="K28" s="259"/>
    </row>
    <row r="29" spans="1:11">
      <c r="A29" s="259"/>
      <c r="B29" s="259"/>
      <c r="C29" s="259"/>
      <c r="D29" s="259"/>
      <c r="E29" s="259" t="s">
        <v>33</v>
      </c>
      <c r="F29" s="259"/>
      <c r="G29" s="259"/>
      <c r="H29" s="685"/>
      <c r="I29" s="685"/>
      <c r="J29" s="685"/>
      <c r="K29" s="259"/>
    </row>
    <row r="30" spans="1:11">
      <c r="A30" s="259"/>
      <c r="B30" s="259"/>
      <c r="C30" s="259"/>
      <c r="D30" s="259"/>
      <c r="E30" s="259"/>
      <c r="F30" s="259"/>
      <c r="G30" s="259"/>
      <c r="H30" s="259"/>
      <c r="I30" s="259"/>
      <c r="J30" s="259"/>
      <c r="K30" s="259"/>
    </row>
    <row r="31" spans="1:11">
      <c r="A31" s="259" t="s">
        <v>186</v>
      </c>
      <c r="B31" s="259"/>
      <c r="C31" s="259"/>
      <c r="D31" s="259"/>
      <c r="E31" s="259"/>
      <c r="F31" s="259"/>
      <c r="G31" s="259"/>
      <c r="H31" s="259"/>
      <c r="I31" s="259"/>
      <c r="J31" s="259"/>
      <c r="K31" s="259"/>
    </row>
    <row r="32" spans="1:11">
      <c r="A32" s="259"/>
      <c r="B32" s="259"/>
      <c r="C32" s="259"/>
      <c r="D32" s="259"/>
      <c r="E32" s="259"/>
      <c r="F32" s="259"/>
      <c r="G32" s="259"/>
      <c r="H32" s="259"/>
      <c r="I32" s="259"/>
      <c r="J32" s="259"/>
      <c r="K32" s="259"/>
    </row>
    <row r="33" spans="1:11">
      <c r="A33" s="259"/>
      <c r="B33" s="259"/>
      <c r="C33" s="259"/>
      <c r="D33" s="259"/>
      <c r="E33" s="276" t="s">
        <v>187</v>
      </c>
      <c r="F33" s="282">
        <v>1</v>
      </c>
      <c r="G33" s="259" t="s">
        <v>188</v>
      </c>
      <c r="H33" s="259"/>
      <c r="I33" s="259"/>
      <c r="J33" s="259"/>
      <c r="K33" s="259"/>
    </row>
    <row r="34" spans="1:11">
      <c r="A34" s="259"/>
      <c r="B34" s="259"/>
      <c r="C34" s="259"/>
      <c r="D34" s="259"/>
      <c r="E34" s="259"/>
      <c r="F34" s="259"/>
      <c r="G34" s="259"/>
      <c r="H34" s="259"/>
      <c r="I34" s="259"/>
      <c r="J34" s="259"/>
      <c r="K34" s="259"/>
    </row>
    <row r="35" spans="1:11">
      <c r="A35" s="259"/>
      <c r="B35" s="259"/>
      <c r="C35" s="259"/>
      <c r="D35" s="259"/>
      <c r="E35" s="259" t="s">
        <v>189</v>
      </c>
      <c r="F35" s="259"/>
      <c r="G35" s="259"/>
      <c r="H35" s="259"/>
      <c r="I35" s="259"/>
      <c r="J35" s="259"/>
      <c r="K35" s="259"/>
    </row>
    <row r="36" spans="1:11">
      <c r="A36" s="259"/>
      <c r="B36" s="259"/>
      <c r="C36" s="259"/>
      <c r="D36" s="259"/>
      <c r="E36" s="259"/>
      <c r="F36" s="259"/>
      <c r="G36" s="259"/>
      <c r="H36" s="259"/>
      <c r="I36" s="259"/>
      <c r="J36" s="259"/>
      <c r="K36" s="259"/>
    </row>
    <row r="37" spans="1:11">
      <c r="A37" s="259"/>
      <c r="B37" s="256"/>
      <c r="C37" s="259"/>
      <c r="D37" s="259"/>
      <c r="E37" s="283" t="s">
        <v>190</v>
      </c>
      <c r="F37" s="284" t="e">
        <f>1*F24*F26+F28*F33</f>
        <v>#VALUE!</v>
      </c>
      <c r="G37" s="259"/>
      <c r="H37" s="259"/>
      <c r="I37" s="259"/>
      <c r="J37" s="259"/>
      <c r="K37" s="259"/>
    </row>
    <row r="38" spans="1:11">
      <c r="A38" s="259"/>
      <c r="B38" s="259"/>
      <c r="C38" s="259"/>
      <c r="D38" s="259"/>
      <c r="E38" s="259"/>
      <c r="F38" s="259"/>
      <c r="G38" s="259"/>
      <c r="H38" s="259"/>
      <c r="I38" s="259"/>
      <c r="J38" s="259"/>
      <c r="K38" s="259"/>
    </row>
    <row r="39" spans="1:11">
      <c r="A39" s="259" t="s">
        <v>191</v>
      </c>
      <c r="B39" s="259"/>
      <c r="C39" s="259"/>
      <c r="D39" s="259"/>
      <c r="E39" s="259"/>
      <c r="F39" s="259"/>
      <c r="G39" s="259"/>
      <c r="H39" s="259"/>
      <c r="I39" s="259"/>
      <c r="J39" s="259"/>
      <c r="K39" s="259"/>
    </row>
    <row r="40" spans="1:11">
      <c r="A40" s="259"/>
      <c r="B40" s="259"/>
      <c r="C40" s="259"/>
      <c r="D40" s="259"/>
      <c r="E40" s="259"/>
      <c r="F40" s="259"/>
      <c r="G40" s="259"/>
      <c r="H40" s="259"/>
      <c r="I40" s="259"/>
      <c r="J40" s="259"/>
      <c r="K40" s="259"/>
    </row>
    <row r="41" spans="1:11">
      <c r="A41" s="259"/>
      <c r="B41" s="259"/>
      <c r="C41" s="259"/>
      <c r="D41" s="259" t="s">
        <v>192</v>
      </c>
      <c r="E41" s="259" t="s">
        <v>193</v>
      </c>
      <c r="F41" s="259"/>
      <c r="G41" s="259"/>
      <c r="H41" s="259"/>
      <c r="I41" s="259"/>
      <c r="J41" s="259"/>
      <c r="K41" s="259"/>
    </row>
    <row r="42" spans="1:11">
      <c r="A42" s="259"/>
      <c r="B42" s="259"/>
      <c r="C42" s="259"/>
      <c r="D42" s="259"/>
      <c r="E42" s="259"/>
      <c r="F42" s="259"/>
      <c r="G42" s="259"/>
      <c r="H42" s="259"/>
      <c r="I42" s="259"/>
      <c r="J42" s="259"/>
      <c r="K42" s="259"/>
    </row>
    <row r="43" spans="1:11">
      <c r="A43" s="259"/>
      <c r="B43" s="259"/>
      <c r="C43" s="259"/>
      <c r="D43" s="259"/>
      <c r="E43" s="259" t="s">
        <v>194</v>
      </c>
      <c r="F43" s="259"/>
      <c r="G43" s="259"/>
      <c r="H43" s="259"/>
      <c r="I43" s="259"/>
      <c r="J43" s="259"/>
      <c r="K43" s="259"/>
    </row>
    <row r="44" spans="1:11">
      <c r="A44" s="259"/>
      <c r="B44" s="259"/>
      <c r="C44" s="259"/>
      <c r="D44" s="259"/>
      <c r="E44" s="259"/>
      <c r="F44" s="259"/>
      <c r="G44" s="259"/>
      <c r="H44" s="259"/>
      <c r="I44" s="259"/>
      <c r="J44" s="259"/>
      <c r="K44" s="259"/>
    </row>
    <row r="45" spans="1:11">
      <c r="A45" s="259"/>
      <c r="B45" s="259"/>
      <c r="C45" s="259"/>
      <c r="D45" s="259"/>
      <c r="E45" s="276" t="s">
        <v>195</v>
      </c>
      <c r="F45" s="285" t="e">
        <f>(F24*F26+F28)/F26</f>
        <v>#VALUE!</v>
      </c>
      <c r="G45" s="259" t="s">
        <v>178</v>
      </c>
      <c r="H45" s="259"/>
      <c r="I45" s="259"/>
      <c r="J45" s="259"/>
      <c r="K45" s="259"/>
    </row>
    <row r="46" spans="1:11">
      <c r="A46" s="259"/>
      <c r="B46" s="259"/>
      <c r="C46" s="259"/>
      <c r="D46" s="259"/>
      <c r="E46" s="259"/>
      <c r="F46" s="259"/>
      <c r="G46" s="259"/>
      <c r="H46" s="259"/>
      <c r="I46" s="259"/>
      <c r="J46" s="259"/>
      <c r="K46" s="259"/>
    </row>
    <row r="47" spans="1:11">
      <c r="A47" s="259"/>
      <c r="B47" s="259"/>
      <c r="C47" s="259"/>
      <c r="D47" s="286"/>
      <c r="E47" s="287" t="s">
        <v>196</v>
      </c>
      <c r="F47" s="288" t="e">
        <f>F45</f>
        <v>#VALUE!</v>
      </c>
      <c r="G47" s="289" t="s">
        <v>173</v>
      </c>
      <c r="H47" s="259"/>
      <c r="I47" s="259"/>
      <c r="J47" s="259"/>
      <c r="K47" s="259"/>
    </row>
    <row r="48" spans="1:11">
      <c r="A48" s="255"/>
      <c r="B48" s="255"/>
      <c r="C48" s="255"/>
      <c r="D48" s="255"/>
      <c r="E48" s="255"/>
      <c r="F48" s="255"/>
      <c r="G48" s="255"/>
      <c r="H48" s="255"/>
      <c r="I48" s="255"/>
      <c r="J48" s="255"/>
      <c r="K48" s="255"/>
    </row>
    <row r="49" spans="1:11" ht="34.5" customHeight="1">
      <c r="A49" s="255"/>
      <c r="B49" s="255"/>
      <c r="C49" s="255"/>
      <c r="D49" s="255"/>
      <c r="E49" s="255"/>
      <c r="F49" s="255"/>
      <c r="G49" s="255"/>
      <c r="H49" s="255"/>
      <c r="I49" s="255"/>
      <c r="J49" s="255"/>
      <c r="K49" s="255"/>
    </row>
    <row r="50" spans="1:11">
      <c r="A50" s="255"/>
      <c r="B50" s="255"/>
      <c r="C50" s="255"/>
      <c r="D50" s="255"/>
      <c r="E50" s="255"/>
      <c r="F50" s="255"/>
      <c r="G50" s="255"/>
      <c r="H50" s="255"/>
      <c r="I50" s="255"/>
      <c r="J50" s="255"/>
      <c r="K50" s="255"/>
    </row>
    <row r="51" spans="1:11">
      <c r="A51" s="255"/>
      <c r="B51" s="255"/>
      <c r="C51" s="255"/>
      <c r="D51" s="255"/>
      <c r="E51" s="255"/>
      <c r="F51" s="255"/>
      <c r="G51" s="255"/>
      <c r="H51" s="290" t="s">
        <v>197</v>
      </c>
      <c r="I51" s="291"/>
      <c r="J51" s="291"/>
      <c r="K51" s="291"/>
    </row>
    <row r="52" spans="1:11">
      <c r="A52" s="255"/>
      <c r="B52" s="255"/>
      <c r="C52" s="255"/>
      <c r="D52" s="255"/>
      <c r="E52" s="255"/>
      <c r="F52" s="255"/>
      <c r="G52" s="255"/>
      <c r="H52" s="292" t="str">
        <f t="shared" ref="H52:I54" si="0">E3</f>
        <v>Engº:</v>
      </c>
      <c r="I52" s="293" t="e">
        <f t="shared" si="0"/>
        <v>#REF!</v>
      </c>
      <c r="J52" s="255"/>
      <c r="K52" s="255"/>
    </row>
    <row r="53" spans="1:11">
      <c r="A53" s="255"/>
      <c r="B53" s="255"/>
      <c r="C53" s="255"/>
      <c r="D53" s="255"/>
      <c r="E53" s="255"/>
      <c r="F53" s="255"/>
      <c r="G53" s="255"/>
      <c r="H53" s="294" t="str">
        <f t="shared" si="0"/>
        <v>CREA:</v>
      </c>
      <c r="I53" s="255" t="e">
        <f t="shared" si="0"/>
        <v>#REF!</v>
      </c>
      <c r="J53" s="255"/>
      <c r="K53" s="255"/>
    </row>
    <row r="54" spans="1:11">
      <c r="A54" s="255"/>
      <c r="B54" s="255"/>
      <c r="C54" s="255"/>
      <c r="D54" s="255"/>
      <c r="E54" s="255"/>
      <c r="F54" s="255"/>
      <c r="G54" s="255"/>
      <c r="H54" s="294" t="str">
        <f t="shared" si="0"/>
        <v>A.R.T.:</v>
      </c>
      <c r="I54" s="295" t="e">
        <f t="shared" si="0"/>
        <v>#REF!</v>
      </c>
      <c r="J54" s="255"/>
      <c r="K54" s="255"/>
    </row>
  </sheetData>
  <mergeCells count="8">
    <mergeCell ref="A7:K7"/>
    <mergeCell ref="H28:J29"/>
    <mergeCell ref="A1:K1"/>
    <mergeCell ref="A2:K2"/>
    <mergeCell ref="H3:H5"/>
    <mergeCell ref="K3:K5"/>
    <mergeCell ref="B4:D4"/>
    <mergeCell ref="B5:D5"/>
  </mergeCells>
  <pageMargins left="0.51180555555555496" right="0.51180555555555496" top="0.78749999999999998" bottom="0.78749999999999998" header="0.51180555555555496" footer="0.51180555555555496"/>
  <pageSetup paperSize="9" scale="61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30"/>
  <sheetViews>
    <sheetView view="pageBreakPreview" zoomScale="90" zoomScaleNormal="100" zoomScalePageLayoutView="90" workbookViewId="0">
      <selection activeCell="B20" sqref="B20"/>
    </sheetView>
  </sheetViews>
  <sheetFormatPr defaultColWidth="8.7109375" defaultRowHeight="15"/>
  <cols>
    <col min="2" max="2" width="13.140625" customWidth="1"/>
    <col min="4" max="4" width="22.85546875" customWidth="1"/>
    <col min="6" max="6" width="11.42578125" customWidth="1"/>
    <col min="11" max="11" width="16.42578125" customWidth="1"/>
  </cols>
  <sheetData>
    <row r="1" spans="1:11">
      <c r="A1" s="686" t="str">
        <f>INFO!B6</f>
        <v>Prefeitura Municipal de Mogi Guaçu</v>
      </c>
      <c r="B1" s="686"/>
      <c r="C1" s="686"/>
      <c r="D1" s="686"/>
      <c r="E1" s="686"/>
      <c r="F1" s="686"/>
      <c r="G1" s="686"/>
      <c r="H1" s="686"/>
      <c r="I1" s="686"/>
      <c r="J1" s="686"/>
      <c r="K1" s="686"/>
    </row>
    <row r="2" spans="1:11">
      <c r="A2" s="687" t="s">
        <v>198</v>
      </c>
      <c r="B2" s="687"/>
      <c r="C2" s="687"/>
      <c r="D2" s="687"/>
      <c r="E2" s="687"/>
      <c r="F2" s="687"/>
      <c r="G2" s="687"/>
      <c r="H2" s="687"/>
      <c r="I2" s="687"/>
      <c r="J2" s="687"/>
      <c r="K2" s="687"/>
    </row>
    <row r="3" spans="1:11">
      <c r="A3" s="222" t="s">
        <v>153</v>
      </c>
      <c r="B3" s="224" t="str">
        <f>INFO!B11</f>
        <v>Jardim Cidade Nova Mogi Guaçu</v>
      </c>
      <c r="C3" s="224"/>
      <c r="D3" s="224"/>
      <c r="E3" s="222" t="s">
        <v>154</v>
      </c>
      <c r="F3" s="225" t="e">
        <f>INFO!#REF!</f>
        <v>#REF!</v>
      </c>
      <c r="G3" s="226"/>
      <c r="H3" s="227"/>
      <c r="I3" s="228"/>
      <c r="J3" s="228"/>
      <c r="K3" s="683" t="str">
        <f>INFO!B25</f>
        <v>REVISÃO 00</v>
      </c>
    </row>
    <row r="4" spans="1:11" ht="15.75">
      <c r="A4" s="229" t="s">
        <v>155</v>
      </c>
      <c r="B4" s="689" t="str">
        <f>INFO!B7</f>
        <v>Mogi Guaçu/SP</v>
      </c>
      <c r="C4" s="689"/>
      <c r="D4" s="689"/>
      <c r="E4" s="229" t="s">
        <v>34</v>
      </c>
      <c r="F4" s="232" t="e">
        <f>INFO!#REF!</f>
        <v>#REF!</v>
      </c>
      <c r="G4" s="233"/>
      <c r="H4" s="234"/>
      <c r="K4" s="683"/>
    </row>
    <row r="5" spans="1:11" ht="15.75">
      <c r="A5" s="235" t="s">
        <v>156</v>
      </c>
      <c r="B5" s="690">
        <f>INFO!B9</f>
        <v>0</v>
      </c>
      <c r="C5" s="690"/>
      <c r="D5" s="690"/>
      <c r="E5" s="235" t="s">
        <v>145</v>
      </c>
      <c r="F5" s="238" t="e">
        <f>INFO!#REF!</f>
        <v>#REF!</v>
      </c>
      <c r="G5" s="239"/>
      <c r="H5" s="240"/>
      <c r="I5" s="241"/>
      <c r="J5" s="241"/>
      <c r="K5" s="683"/>
    </row>
    <row r="7" spans="1:11">
      <c r="A7" s="296" t="s">
        <v>199</v>
      </c>
      <c r="C7">
        <f>'Bota-fora'!E19</f>
        <v>0</v>
      </c>
    </row>
    <row r="30" spans="1:3">
      <c r="A30" s="296" t="s">
        <v>200</v>
      </c>
      <c r="C30">
        <f>'Bota-fora'!E20</f>
        <v>0</v>
      </c>
    </row>
  </sheetData>
  <mergeCells count="5">
    <mergeCell ref="A1:K1"/>
    <mergeCell ref="A2:K2"/>
    <mergeCell ref="K3:K5"/>
    <mergeCell ref="B4:D4"/>
    <mergeCell ref="B5:D5"/>
  </mergeCells>
  <pageMargins left="0.51180555555555496" right="0.51180555555555496" top="0.78749999999999998" bottom="0.78749999999999998" header="0.51180555555555496" footer="0.51180555555555496"/>
  <pageSetup paperSize="9" scale="72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12</vt:i4>
      </vt:variant>
      <vt:variant>
        <vt:lpstr>Intervalos Nomeados</vt:lpstr>
      </vt:variant>
      <vt:variant>
        <vt:i4>21</vt:i4>
      </vt:variant>
    </vt:vector>
  </HeadingPairs>
  <TitlesOfParts>
    <vt:vector size="33" baseType="lpstr">
      <vt:lpstr>INFO</vt:lpstr>
      <vt:lpstr>BDI 1</vt:lpstr>
      <vt:lpstr>ORÇ</vt:lpstr>
      <vt:lpstr>MEM CALCULO</vt:lpstr>
      <vt:lpstr>CRONO FIS-FINANC</vt:lpstr>
      <vt:lpstr>CRONO DESEMBOLSO</vt:lpstr>
      <vt:lpstr>Usina CBUQ</vt:lpstr>
      <vt:lpstr>Bota-fora</vt:lpstr>
      <vt:lpstr>Mapa BF</vt:lpstr>
      <vt:lpstr>COTAÇÃO</vt:lpstr>
      <vt:lpstr>COMPOSIÇÕES</vt:lpstr>
      <vt:lpstr>QCI</vt:lpstr>
      <vt:lpstr>'BDI 1'!Area_de_impressao</vt:lpstr>
      <vt:lpstr>'Bota-fora'!Area_de_impressao</vt:lpstr>
      <vt:lpstr>COMPOSIÇÕES!Area_de_impressao</vt:lpstr>
      <vt:lpstr>COTAÇÃO!Area_de_impressao</vt:lpstr>
      <vt:lpstr>'CRONO FIS-FINANC'!Area_de_impressao</vt:lpstr>
      <vt:lpstr>INFO!Area_de_impressao</vt:lpstr>
      <vt:lpstr>'Mapa BF'!Area_de_impressao</vt:lpstr>
      <vt:lpstr>'MEM CALCULO'!Area_de_impressao</vt:lpstr>
      <vt:lpstr>ORÇ!Area_de_impressao</vt:lpstr>
      <vt:lpstr>QCI!Area_de_impressao</vt:lpstr>
      <vt:lpstr>'Usina CBUQ'!Area_de_impressao</vt:lpstr>
      <vt:lpstr>execução</vt:lpstr>
      <vt:lpstr>previdenciário</vt:lpstr>
      <vt:lpstr>'BDI 1'!Print_Area</vt:lpstr>
      <vt:lpstr>COMPOSIÇÕES!Print_Area</vt:lpstr>
      <vt:lpstr>COTAÇÃO!Print_Area</vt:lpstr>
      <vt:lpstr>'CRONO DESEMBOLSO'!Print_Area</vt:lpstr>
      <vt:lpstr>INFO!Print_Area</vt:lpstr>
      <vt:lpstr>ORÇ!Print_Area</vt:lpstr>
      <vt:lpstr>tipoobra</vt:lpstr>
      <vt:lpstr>ORÇ!Titulos_de_impressao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Engenharia1</dc:creator>
  <dc:description/>
  <cp:lastModifiedBy>MogiGuaçu - som-02</cp:lastModifiedBy>
  <cp:revision>2</cp:revision>
  <cp:lastPrinted>2025-08-06T12:49:47Z</cp:lastPrinted>
  <dcterms:created xsi:type="dcterms:W3CDTF">2018-05-02T13:55:27Z</dcterms:created>
  <dcterms:modified xsi:type="dcterms:W3CDTF">2025-08-07T14:28:04Z</dcterms:modified>
  <dc:language>pt-BR</dc:language>
</cp:coreProperties>
</file>