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icanpconsultoria.sharepoint.com/sites/IcanpCloud/Prefeituras 2025/01_Captação/MGG/02_Estadual/Demanda 065001 - Recapeamento de vias/PT/R02/"/>
    </mc:Choice>
  </mc:AlternateContent>
  <xr:revisionPtr revIDLastSave="48" documentId="13_ncr:1_{C11EBFD3-7B7A-4222-945B-65F4F2D13C9C}" xr6:coauthVersionLast="47" xr6:coauthVersionMax="47" xr10:uidLastSave="{FE5625F5-2840-4C5A-ABF3-074EF4E57FD3}"/>
  <bookViews>
    <workbookView xWindow="-120" yWindow="-120" windowWidth="20730" windowHeight="11160" tabRatio="838" activeTab="2" xr2:uid="{00000000-000D-0000-FFFF-FFFF00000000}"/>
  </bookViews>
  <sheets>
    <sheet name="INFO" sheetId="1" r:id="rId1"/>
    <sheet name="BDI 1" sheetId="2" r:id="rId2"/>
    <sheet name="ORÇ" sheetId="3" r:id="rId3"/>
    <sheet name="MEM CALCULO" sheetId="4" r:id="rId4"/>
    <sheet name="CRONO FIS-FINANC" sheetId="5" r:id="rId5"/>
    <sheet name="CRONO DESEMBOLSO" sheetId="6" state="hidden" r:id="rId6"/>
    <sheet name="Usina CBUQ" sheetId="7" state="hidden" r:id="rId7"/>
    <sheet name="Bota-fora" sheetId="8" state="hidden" r:id="rId8"/>
    <sheet name="Mapa BF" sheetId="9" state="hidden" r:id="rId9"/>
    <sheet name="COTAÇÃO" sheetId="10" state="hidden" r:id="rId10"/>
    <sheet name="COMPOSIÇÕES" sheetId="11" state="hidden" r:id="rId11"/>
    <sheet name="QCI" sheetId="12" state="hidden" r:id="rId12"/>
  </sheets>
  <definedNames>
    <definedName name="_xlnm.Print_Area" localSheetId="1">'BDI 1'!$B$1:$K$49</definedName>
    <definedName name="_xlnm.Print_Area" localSheetId="7">'Bota-fora'!$A$1:$K$54</definedName>
    <definedName name="_xlnm.Print_Area" localSheetId="10">COMPOSIÇÕES!$A$1:$G$29</definedName>
    <definedName name="_xlnm.Print_Area" localSheetId="9">COTAÇÃO!$A$1:$F$30</definedName>
    <definedName name="_xlnm.Print_Area" localSheetId="4">'CRONO FIS-FINANC'!$B$2:$G$29</definedName>
    <definedName name="_xlnm.Print_Area" localSheetId="0">INFO!$A$1:$B$44</definedName>
    <definedName name="_xlnm.Print_Area" localSheetId="8">'Mapa BF'!$A$1:$K$55</definedName>
    <definedName name="_xlnm.Print_Area" localSheetId="3">'MEM CALCULO'!$B$1:$F$51</definedName>
    <definedName name="_xlnm.Print_Area" localSheetId="2">ORÇ!$B$2:$K$65</definedName>
    <definedName name="_xlnm.Print_Area" localSheetId="11">QCI!$A$3:$M$25</definedName>
    <definedName name="_xlnm.Print_Area" localSheetId="6">'Usina CBUQ'!$A$1:$K$43</definedName>
    <definedName name="execução">INFO!$D$22:$D$23</definedName>
    <definedName name="previdenciário">INFO!$E$22:$E$23</definedName>
    <definedName name="Print_Area" localSheetId="1">'BDI 1'!$B$1:$K$49</definedName>
    <definedName name="Print_Area" localSheetId="10">COMPOSIÇÕES!$A$2:$G$29</definedName>
    <definedName name="Print_Area" localSheetId="9">COTAÇÃO!$A$2:$F$30</definedName>
    <definedName name="Print_Area" localSheetId="5">'CRONO DESEMBOLSO'!$A$1:$K$40</definedName>
    <definedName name="Print_Area" localSheetId="0">INFO!$A$1:$B$44</definedName>
    <definedName name="Print_Area" localSheetId="2">ORÇ!$B$1:$L$67</definedName>
    <definedName name="Print_Titles" localSheetId="2">#REF!</definedName>
    <definedName name="Print_Titles_0" localSheetId="2">#REF!</definedName>
    <definedName name="tipoobra">'BDI 1'!$N$37:$N$43</definedName>
    <definedName name="TipoOrçamento">"BASE"</definedName>
    <definedName name="_xlnm.Print_Titles" localSheetId="2">ORÇ!$1:$1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9" i="3" l="1"/>
  <c r="H42" i="2"/>
  <c r="I20" i="3"/>
  <c r="F7" i="5"/>
  <c r="E10" i="4"/>
  <c r="C39" i="4" l="1"/>
  <c r="E39" i="4"/>
  <c r="C40" i="4"/>
  <c r="E40" i="4"/>
  <c r="C41" i="4"/>
  <c r="E41" i="4"/>
  <c r="E38" i="4"/>
  <c r="C38" i="4"/>
  <c r="C37" i="4"/>
  <c r="E35" i="4"/>
  <c r="E36" i="4" s="1"/>
  <c r="C34" i="4"/>
  <c r="C33" i="4"/>
  <c r="E31" i="4"/>
  <c r="C31" i="4"/>
  <c r="C30" i="4"/>
  <c r="E28" i="4"/>
  <c r="E29" i="4" s="1"/>
  <c r="C27" i="4"/>
  <c r="C26" i="4"/>
  <c r="C24" i="4"/>
  <c r="E24" i="4"/>
  <c r="C23" i="4"/>
  <c r="C20" i="4"/>
  <c r="E21" i="4"/>
  <c r="E22" i="4" s="1"/>
  <c r="C19" i="4"/>
  <c r="C14" i="4"/>
  <c r="C13" i="4"/>
  <c r="H7" i="3"/>
  <c r="G19" i="3"/>
  <c r="E15" i="3"/>
  <c r="E14" i="3"/>
  <c r="E13" i="3"/>
  <c r="E12" i="3"/>
  <c r="G50" i="3"/>
  <c r="G48" i="3"/>
  <c r="G47" i="3"/>
  <c r="G45" i="3"/>
  <c r="G38" i="3" l="1"/>
  <c r="G31" i="3"/>
  <c r="G7" i="5" l="1"/>
  <c r="K7" i="3"/>
  <c r="C44" i="4"/>
  <c r="C15" i="4"/>
  <c r="E15" i="4"/>
  <c r="B11" i="1" l="1"/>
  <c r="G7" i="3"/>
  <c r="E16" i="4"/>
  <c r="C10" i="4"/>
  <c r="I48" i="2" l="1"/>
  <c r="B59" i="3" l="1"/>
  <c r="B2" i="5"/>
  <c r="C6" i="5"/>
  <c r="G6" i="5"/>
  <c r="C7" i="5"/>
  <c r="E7" i="5"/>
  <c r="E17" i="4" l="1"/>
  <c r="G26" i="3" l="1"/>
  <c r="A25" i="12"/>
  <c r="A24" i="12"/>
  <c r="A19" i="12"/>
  <c r="K13" i="12"/>
  <c r="K15" i="12" s="1"/>
  <c r="D13" i="12"/>
  <c r="D15" i="12" s="1"/>
  <c r="B13" i="12"/>
  <c r="B9" i="12"/>
  <c r="A9" i="12"/>
  <c r="E6" i="12"/>
  <c r="C6" i="12"/>
  <c r="A6" i="12"/>
  <c r="F29" i="11"/>
  <c r="E29" i="11"/>
  <c r="F28" i="11"/>
  <c r="E28" i="11"/>
  <c r="F27" i="11"/>
  <c r="E27" i="11"/>
  <c r="E26" i="11"/>
  <c r="A24" i="11"/>
  <c r="G20" i="11"/>
  <c r="G19" i="11"/>
  <c r="G18" i="11"/>
  <c r="G17" i="11"/>
  <c r="G16" i="11"/>
  <c r="C14" i="11"/>
  <c r="B10" i="11"/>
  <c r="B9" i="11"/>
  <c r="F8" i="11"/>
  <c r="B8" i="11"/>
  <c r="B5" i="11"/>
  <c r="E30" i="10"/>
  <c r="D30" i="10"/>
  <c r="E29" i="10"/>
  <c r="D29" i="10"/>
  <c r="E28" i="10"/>
  <c r="D28" i="10"/>
  <c r="D27" i="10"/>
  <c r="A25" i="10"/>
  <c r="B10" i="10"/>
  <c r="B9" i="10"/>
  <c r="B8" i="10"/>
  <c r="B5" i="10"/>
  <c r="C30" i="9"/>
  <c r="C7" i="9"/>
  <c r="F5" i="9"/>
  <c r="B5" i="9"/>
  <c r="F4" i="9"/>
  <c r="B4" i="9"/>
  <c r="K3" i="9"/>
  <c r="F3" i="9"/>
  <c r="A1" i="9"/>
  <c r="H54" i="8"/>
  <c r="H53" i="8"/>
  <c r="H52" i="8"/>
  <c r="J19" i="8"/>
  <c r="F24" i="8" s="1"/>
  <c r="F5" i="8"/>
  <c r="I54" i="8" s="1"/>
  <c r="B5" i="8"/>
  <c r="F4" i="8"/>
  <c r="I53" i="8" s="1"/>
  <c r="B4" i="8"/>
  <c r="K3" i="8"/>
  <c r="F3" i="8"/>
  <c r="I52" i="8" s="1"/>
  <c r="A1" i="8"/>
  <c r="H43" i="7"/>
  <c r="H42" i="7"/>
  <c r="H41" i="7"/>
  <c r="F8" i="7"/>
  <c r="I43" i="7" s="1"/>
  <c r="B8" i="7"/>
  <c r="F7" i="7"/>
  <c r="I42" i="7" s="1"/>
  <c r="B7" i="7"/>
  <c r="C13" i="7" s="1"/>
  <c r="K6" i="7"/>
  <c r="F6" i="7"/>
  <c r="I41" i="7" s="1"/>
  <c r="A4" i="7"/>
  <c r="B34" i="6"/>
  <c r="B33" i="6"/>
  <c r="B32" i="6"/>
  <c r="H28" i="6"/>
  <c r="H26" i="6" s="1"/>
  <c r="F28" i="6"/>
  <c r="F26" i="6" s="1"/>
  <c r="D26" i="6"/>
  <c r="J24" i="6"/>
  <c r="J23" i="6"/>
  <c r="J22" i="6"/>
  <c r="J21" i="6"/>
  <c r="J20" i="6"/>
  <c r="J19" i="6"/>
  <c r="J18" i="6"/>
  <c r="J17" i="6"/>
  <c r="D16" i="6"/>
  <c r="J16" i="6" s="1"/>
  <c r="J15" i="6"/>
  <c r="B15" i="6"/>
  <c r="D14" i="6"/>
  <c r="J13" i="6"/>
  <c r="B13" i="6"/>
  <c r="B7" i="6"/>
  <c r="F4" i="6"/>
  <c r="C43" i="4"/>
  <c r="C6" i="4"/>
  <c r="C5" i="4"/>
  <c r="F4" i="4"/>
  <c r="C4" i="4"/>
  <c r="B1" i="4"/>
  <c r="E11" i="3"/>
  <c r="B11" i="3"/>
  <c r="C7" i="3"/>
  <c r="H6" i="3"/>
  <c r="C6" i="3"/>
  <c r="J5" i="3"/>
  <c r="B2" i="3"/>
  <c r="H48" i="2"/>
  <c r="B48" i="2"/>
  <c r="I47" i="2"/>
  <c r="H47" i="2"/>
  <c r="B47" i="2"/>
  <c r="H46" i="2"/>
  <c r="B46" i="2"/>
  <c r="B42" i="2"/>
  <c r="B37" i="2"/>
  <c r="K28" i="2"/>
  <c r="K27" i="2"/>
  <c r="G5" i="5" s="1"/>
  <c r="K26" i="2"/>
  <c r="K25" i="2"/>
  <c r="K6" i="2"/>
  <c r="C6" i="2"/>
  <c r="C5" i="2"/>
  <c r="K4" i="2"/>
  <c r="C4" i="2"/>
  <c r="B1" i="2"/>
  <c r="D28" i="6" l="1"/>
  <c r="D27" i="6" s="1"/>
  <c r="J27" i="6" s="1"/>
  <c r="B3" i="8"/>
  <c r="C5" i="5"/>
  <c r="B25" i="11"/>
  <c r="I5" i="3"/>
  <c r="B3" i="9"/>
  <c r="G14" i="11"/>
  <c r="J26" i="6"/>
  <c r="J14" i="6"/>
  <c r="J28" i="6" s="1"/>
  <c r="F45" i="8"/>
  <c r="F47" i="8" s="1"/>
  <c r="F37" i="8"/>
  <c r="J7" i="6"/>
  <c r="B6" i="7"/>
  <c r="B25" i="10"/>
  <c r="E13" i="12"/>
  <c r="E15" i="12" s="1"/>
  <c r="B23" i="5"/>
  <c r="H6" i="12"/>
  <c r="F13" i="12"/>
  <c r="B19" i="12"/>
  <c r="C5" i="3"/>
  <c r="I50" i="3" l="1"/>
  <c r="J50" i="3" s="1"/>
  <c r="I49" i="3"/>
  <c r="J49" i="3" s="1"/>
  <c r="I48" i="3"/>
  <c r="J48" i="3" s="1"/>
  <c r="I47" i="3"/>
  <c r="J47" i="3" s="1"/>
  <c r="I45" i="3"/>
  <c r="J45" i="3" s="1"/>
  <c r="I44" i="3"/>
  <c r="J44" i="3" s="1"/>
  <c r="I40" i="3"/>
  <c r="J40" i="3" s="1"/>
  <c r="I38" i="3"/>
  <c r="J38" i="3" s="1"/>
  <c r="I37" i="3"/>
  <c r="J37" i="3" s="1"/>
  <c r="I33" i="3"/>
  <c r="J33" i="3" s="1"/>
  <c r="I31" i="3"/>
  <c r="J31" i="3" s="1"/>
  <c r="I30" i="3"/>
  <c r="J30" i="3" s="1"/>
  <c r="I26" i="3"/>
  <c r="J26" i="3" s="1"/>
  <c r="J20" i="3"/>
  <c r="I19" i="3"/>
  <c r="J19" i="3" s="1"/>
  <c r="I24" i="3"/>
  <c r="J24" i="3" s="1"/>
  <c r="I25" i="3"/>
  <c r="J25" i="3" s="1"/>
  <c r="G13" i="12"/>
  <c r="G15" i="12" s="1"/>
  <c r="O15" i="12" s="1"/>
  <c r="F15" i="12"/>
  <c r="N15" i="12" s="1"/>
  <c r="N16" i="12" s="1"/>
  <c r="J32" i="3" l="1"/>
  <c r="J18" i="3"/>
  <c r="J39" i="3"/>
  <c r="J43" i="3"/>
  <c r="J46" i="3"/>
  <c r="J29" i="3"/>
  <c r="J23" i="3"/>
  <c r="J22" i="3" s="1"/>
  <c r="J11" i="3" l="1"/>
  <c r="D11" i="5" s="1"/>
  <c r="E11" i="5" s="1"/>
  <c r="J42" i="3"/>
  <c r="J28" i="3"/>
  <c r="J36" i="3"/>
  <c r="J12" i="3"/>
  <c r="J15" i="3" l="1"/>
  <c r="J13" i="3"/>
  <c r="J35" i="3"/>
  <c r="J52" i="3"/>
  <c r="J14" i="3" l="1"/>
  <c r="D14" i="5" s="1"/>
  <c r="E14" i="5" l="1"/>
  <c r="E18" i="5" s="1"/>
  <c r="E20" i="5" s="1"/>
  <c r="F14" i="5"/>
  <c r="F18" i="5" s="1"/>
  <c r="G14" i="5"/>
  <c r="G18" i="5" s="1"/>
  <c r="J16" i="3"/>
  <c r="K14" i="3" s="1"/>
  <c r="F20" i="5" l="1"/>
  <c r="K18" i="3"/>
  <c r="K45" i="3"/>
  <c r="K24" i="3"/>
  <c r="K28" i="3"/>
  <c r="K40" i="3"/>
  <c r="K29" i="3"/>
  <c r="K38" i="3"/>
  <c r="K25" i="3"/>
  <c r="K30" i="3"/>
  <c r="K50" i="3"/>
  <c r="K22" i="3"/>
  <c r="K33" i="3"/>
  <c r="K26" i="3"/>
  <c r="K44" i="3"/>
  <c r="K19" i="3"/>
  <c r="K32" i="3"/>
  <c r="K48" i="3"/>
  <c r="K47" i="3"/>
  <c r="K49" i="3"/>
  <c r="K31" i="3"/>
  <c r="K37" i="3"/>
  <c r="K20" i="3"/>
  <c r="K11" i="3"/>
  <c r="G20" i="5"/>
  <c r="K43" i="3"/>
  <c r="K39" i="3"/>
  <c r="K46" i="3"/>
  <c r="K36" i="3"/>
  <c r="K12" i="3"/>
  <c r="K42" i="3"/>
  <c r="K13" i="3"/>
  <c r="K15" i="3"/>
  <c r="K35" i="3"/>
  <c r="K52" i="3"/>
  <c r="K23" i="3"/>
  <c r="D19" i="5"/>
  <c r="K16" i="3" l="1"/>
  <c r="D10" i="5"/>
  <c r="F17" i="5"/>
  <c r="E17" i="5"/>
  <c r="E19" i="5" s="1"/>
  <c r="D13" i="5"/>
  <c r="G17" i="5"/>
  <c r="F19" i="5" l="1"/>
  <c r="G19" i="5" s="1"/>
  <c r="D17" i="5"/>
</calcChain>
</file>

<file path=xl/sharedStrings.xml><?xml version="1.0" encoding="utf-8"?>
<sst xmlns="http://schemas.openxmlformats.org/spreadsheetml/2006/main" count="585" uniqueCount="370">
  <si>
    <t>PREFEITURA MUNICIPAL DE MOGI GUAÇU</t>
  </si>
  <si>
    <t>SECRETARIA DE OBRAS E MOBILIDADE</t>
  </si>
  <si>
    <t xml:space="preserve">INFORMAÇÕES </t>
  </si>
  <si>
    <t>Dados do Contrato</t>
  </si>
  <si>
    <t>Proponente/Tomador:</t>
  </si>
  <si>
    <t>Prefeitura Municipal de Mogi Guaçu</t>
  </si>
  <si>
    <t>Município/UF:</t>
  </si>
  <si>
    <t>Mogi Guaçu/SP</t>
  </si>
  <si>
    <t>ORDEM DE SERVIÇO ICANP</t>
  </si>
  <si>
    <t>Nº do CT:</t>
  </si>
  <si>
    <t>Data do CT:</t>
  </si>
  <si>
    <t>Objeto do CT:</t>
  </si>
  <si>
    <t>Ministério/Órgão Gestor:</t>
  </si>
  <si>
    <t>Programa/Modalidade/Ação:</t>
  </si>
  <si>
    <t>Tipo de operação:</t>
  </si>
  <si>
    <t>Fonte de recursos:</t>
  </si>
  <si>
    <t>Valor do Repasse (R$):</t>
  </si>
  <si>
    <t>% mínimo de Contrapartida:</t>
  </si>
  <si>
    <t>Dados do Empreendimento</t>
  </si>
  <si>
    <t>Nome/apelido:</t>
  </si>
  <si>
    <t>Recapeamento de Ruas do Município</t>
  </si>
  <si>
    <t>Local da obra/intervenção:</t>
  </si>
  <si>
    <t>Rua Afonso Pessini, Rua Alagoas, Praça Barão do Rio Branco e Rua Santo Antônio - Mogi Guaçu/SP</t>
  </si>
  <si>
    <t>execução</t>
  </si>
  <si>
    <t>previdenciário</t>
  </si>
  <si>
    <t>Regime de execução de obra:</t>
  </si>
  <si>
    <t>Empreitada por Preço Global</t>
  </si>
  <si>
    <t>Desonerado</t>
  </si>
  <si>
    <t>Regime previdenciário de obra:</t>
  </si>
  <si>
    <t>Não Desonerado</t>
  </si>
  <si>
    <t>Empreitada por Preço Unitário</t>
  </si>
  <si>
    <t xml:space="preserve">Revisão do Orçamento/ Projeto : </t>
  </si>
  <si>
    <t>Planilhas de Referência:</t>
  </si>
  <si>
    <t>Planilha 01:</t>
  </si>
  <si>
    <t>Planilha 02:</t>
  </si>
  <si>
    <t>Responsável técnico pelo Orçamento</t>
  </si>
  <si>
    <t>Engenheiro(a):</t>
  </si>
  <si>
    <t>Fernando Eduardo Fernandes Lima</t>
  </si>
  <si>
    <t>CREA:</t>
  </si>
  <si>
    <t>507.063.638-3</t>
  </si>
  <si>
    <t>Cargo:</t>
  </si>
  <si>
    <t>Assessor I</t>
  </si>
  <si>
    <t>Responsável pelo Projeto Arquitetônico</t>
  </si>
  <si>
    <t>Stéfany Cristina da Silva</t>
  </si>
  <si>
    <t>507.105.071-2</t>
  </si>
  <si>
    <t>Projeto Referência:</t>
  </si>
  <si>
    <t>PMMG_RUA AFONSO PESSINE_R00</t>
  </si>
  <si>
    <t>Responsável pelo Tomador</t>
  </si>
  <si>
    <t>Nome:</t>
  </si>
  <si>
    <t>Daniel Rossi</t>
  </si>
  <si>
    <t>060.118.288-8</t>
  </si>
  <si>
    <t>Secretário de Obras e Mobilidade</t>
  </si>
  <si>
    <t>Quadro de Composição do BDI</t>
  </si>
  <si>
    <t xml:space="preserve">OBRA: </t>
  </si>
  <si>
    <t xml:space="preserve">LOCAL:  </t>
  </si>
  <si>
    <t>MUNICÍPIO:</t>
  </si>
  <si>
    <t>Conforme legislação tributária municipal, definir estimativa de percentual da base de cálculo para o ISS:</t>
  </si>
  <si>
    <t>Sobre a base de cálculo, definir a respectiva alíquota do ISS (entre 2% e 5%):</t>
  </si>
  <si>
    <t>BDI 1</t>
  </si>
  <si>
    <t>TIPO DE OBRA</t>
  </si>
  <si>
    <t xml:space="preserve"> Construção de Praças Urbanas, Rodovias, Ferrovias e recapeamento e pavimentação de vias urbanas </t>
  </si>
  <si>
    <t>Construção e Reforma de Edifícios</t>
  </si>
  <si>
    <t xml:space="preserve"> Construção de Redes de Abastecimento de Água, Coleta de Esgoto </t>
  </si>
  <si>
    <t xml:space="preserve"> Fornecimento de Materiais e Equipamentos (aquisição indireta - em conjunto com licitação de obras) </t>
  </si>
  <si>
    <t xml:space="preserve"> Fornecimento de Materiais e Equipamentos (aquisição direta) </t>
  </si>
  <si>
    <t>Itens</t>
  </si>
  <si>
    <t>Siglas</t>
  </si>
  <si>
    <t>% Adotado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</si>
  <si>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</si>
  <si>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</si>
  <si>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</si>
  <si>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</si>
  <si>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</si>
  <si>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</si>
  <si>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</si>
  <si>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</si>
  <si>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</si>
  <si>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</si>
  <si>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</si>
  <si>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</si>
  <si>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</si>
  <si>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</si>
  <si>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</si>
  <si>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</si>
  <si>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</si>
  <si>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</si>
  <si>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</si>
  <si>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</si>
  <si>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</si>
  <si>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</si>
  <si>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BDI COM desoneração</t>
  </si>
  <si>
    <t>BDI DES</t>
  </si>
  <si>
    <t>Os valores de BDI foram calculados com o emprego da fórmula:</t>
  </si>
  <si>
    <t>BDI =</t>
  </si>
  <si>
    <t>(1+AC + S + R + G)*(1 + DF)*(1+L)</t>
  </si>
  <si>
    <t xml:space="preserve"> - 1</t>
  </si>
  <si>
    <t>(1-CP-ISS-CRPB)</t>
  </si>
  <si>
    <t xml:space="preserve">Tipo da Obra </t>
  </si>
  <si>
    <t>Observações:</t>
  </si>
  <si>
    <t xml:space="preserve"> Construção e Manutenção de Estações e Redes de Distribuição de Energia Elétrica </t>
  </si>
  <si>
    <t xml:space="preserve"> Obras Portuárias, Marítimas e Fluviais </t>
  </si>
  <si>
    <t>Local</t>
  </si>
  <si>
    <t>Data</t>
  </si>
  <si>
    <t>Declaro para os devidos fins que o regime de Contribuição Previdenciária sobre a Receita Bruta adotado para elaboração do orçamento foi COM Desoneração, e que esta é a alternativa mais adequada para a Administração Pública.</t>
  </si>
  <si>
    <t>Declaro para os devidos fins que o regime de Contribuição Previdenciária sobre a Receita Bruta adotado para elaboração do orçamento foi SEM Desoneração, e que esta é a alternativa mais adequada para a Administração Pública.</t>
  </si>
  <si>
    <t>PLANILHA DE CUSTO DE OBRA</t>
  </si>
  <si>
    <t xml:space="preserve">OBJETO: </t>
  </si>
  <si>
    <t>L.S.: 126,72%</t>
  </si>
  <si>
    <t xml:space="preserve">BDI 1 : </t>
  </si>
  <si>
    <t>LOCALIDADE :São Paulo</t>
  </si>
  <si>
    <t>FONTE:</t>
  </si>
  <si>
    <t>Atualizado:</t>
  </si>
  <si>
    <t>ITEM</t>
  </si>
  <si>
    <t>CÓDIGO</t>
  </si>
  <si>
    <t>BANCO</t>
  </si>
  <si>
    <t>DESCRIÇÃO</t>
  </si>
  <si>
    <t>UNID</t>
  </si>
  <si>
    <t>QUANTIDADE</t>
  </si>
  <si>
    <t>VALOR UNIT.</t>
  </si>
  <si>
    <t>VALOR UNIT. C/ BDI</t>
  </si>
  <si>
    <t>TOTAL</t>
  </si>
  <si>
    <t>PESO (%)</t>
  </si>
  <si>
    <t xml:space="preserve">QUADRO RESUMO </t>
  </si>
  <si>
    <t>CUSTO TOTAL COM BDI</t>
  </si>
  <si>
    <t xml:space="preserve"> 1 </t>
  </si>
  <si>
    <t>SERVIÇOS PRELIMINARES</t>
  </si>
  <si>
    <t>1.1</t>
  </si>
  <si>
    <t>01.20.280</t>
  </si>
  <si>
    <t>CDHU</t>
  </si>
  <si>
    <t>Levantamento Planimétrico de área pavimentada para veículo e pedestre</t>
  </si>
  <si>
    <t>m²</t>
  </si>
  <si>
    <t>1.2</t>
  </si>
  <si>
    <t>02.08.020</t>
  </si>
  <si>
    <t>Placa de identificação para obra</t>
  </si>
  <si>
    <t xml:space="preserve"> 2 </t>
  </si>
  <si>
    <t>RUA AFONSO PESSINI</t>
  </si>
  <si>
    <t>2.1</t>
  </si>
  <si>
    <t>RECAPEAMENTO ASFÁLTICO</t>
  </si>
  <si>
    <t>2.1.1</t>
  </si>
  <si>
    <t>03.07.080</t>
  </si>
  <si>
    <t>Fresagem de pavimento asfáltico com espessura até 5 cm, inclusive
remoção do material fresado até 10 quilômetros e varrição</t>
  </si>
  <si>
    <t>2.1.2</t>
  </si>
  <si>
    <t xml:space="preserve"> 54.03.230 </t>
  </si>
  <si>
    <t>Imprimação betuminosa ligante</t>
  </si>
  <si>
    <t>2.1.3</t>
  </si>
  <si>
    <t xml:space="preserve"> 54.03.210 </t>
  </si>
  <si>
    <t>Camada de rolamento em concreto betuminoso usinado quente - CBUQ</t>
  </si>
  <si>
    <t>m³</t>
  </si>
  <si>
    <t>RUA ALAGOAS</t>
  </si>
  <si>
    <t>3.1</t>
  </si>
  <si>
    <t>3.1.1</t>
  </si>
  <si>
    <t>3.1.2</t>
  </si>
  <si>
    <t>3.2</t>
  </si>
  <si>
    <t>ALTEAMENTO DE POÇO DE VISITA</t>
  </si>
  <si>
    <t>3.2.1</t>
  </si>
  <si>
    <t>SIURB-INFRA</t>
  </si>
  <si>
    <t>LEVANTAMENTO OU REBAIXAMENTO DE TAMPÃO DE POÇO DE VISITA</t>
  </si>
  <si>
    <t>und</t>
  </si>
  <si>
    <t>PRAÇA BARÃO DO RIO BRANCO</t>
  </si>
  <si>
    <t>4.1</t>
  </si>
  <si>
    <t>4.1.1</t>
  </si>
  <si>
    <t>4.1.2</t>
  </si>
  <si>
    <t>4.2</t>
  </si>
  <si>
    <t>4.2.1</t>
  </si>
  <si>
    <t>RUA SANTO ANTONIO</t>
  </si>
  <si>
    <t>5.1</t>
  </si>
  <si>
    <t>5.1.1</t>
  </si>
  <si>
    <t>5.1.2</t>
  </si>
  <si>
    <t>5.2</t>
  </si>
  <si>
    <t>SARJETÕES</t>
  </si>
  <si>
    <t>5.2.1</t>
  </si>
  <si>
    <t xml:space="preserve"> 03.01.270 </t>
  </si>
  <si>
    <t>Demolição mecanizada de sarjeta ou sarjetão, inclusive fragmentação e acomodação do material</t>
  </si>
  <si>
    <t>5.2.2</t>
  </si>
  <si>
    <t xml:space="preserve"> 05.08.220 </t>
  </si>
  <si>
    <t>Carregamento mecanizado de entulho fragmentado, com caminhão à disposição dentro da obra, até o raio de 1 km</t>
  </si>
  <si>
    <t>5.2.3</t>
  </si>
  <si>
    <t xml:space="preserve"> 05.08.100 </t>
  </si>
  <si>
    <t>Transporte de entulho, para distâncias superiores ao 10° km até o 15° km</t>
  </si>
  <si>
    <t>5.2.4</t>
  </si>
  <si>
    <t xml:space="preserve"> 54.06.170 </t>
  </si>
  <si>
    <t>Sarjeta ou sarjetão moldado no local, tipo PMSP em concreto com fck 25 MPa</t>
  </si>
  <si>
    <t>CUSTO TOTAL C/ BDI</t>
  </si>
  <si>
    <t>OBS: DESENHO EXECUTADO COM MEDIÇÃO IN LOCO E BASE DE MAPA URBANO BASICO GEORREFERENCIADO- V.02;
SERÁ EXECUTADO A MEDIÇÃO COM LEVANTAMENTO PLANIMETRICO TIPO AS BUILT DA EMPRESA EXECUTORA</t>
  </si>
  <si>
    <t>Mogi Guaçu / SP</t>
  </si>
  <si>
    <t>MEMORIAL DE CÁLCULO DE QUANTITATIVOS</t>
  </si>
  <si>
    <t>UNIDADE</t>
  </si>
  <si>
    <t>MEMORIA DE CALCULO</t>
  </si>
  <si>
    <t xml:space="preserve"> 1.1 </t>
  </si>
  <si>
    <t xml:space="preserve"> = Levantamento Planimétrico
Total = 1327,00m² + 5303,00m² + 2259,00m² + 3239,00m² = 12128,00 m²
Área levantada no CAD</t>
  </si>
  <si>
    <t xml:space="preserve"> 1.2</t>
  </si>
  <si>
    <t xml:space="preserve"> = Dimensões da placa de identificação: 2,00 m de altura e 3,00 m de comprimento.
Total = 2,00 (H) * 3,00 (C) = 6,00 m²</t>
  </si>
  <si>
    <t xml:space="preserve"> = Fresagem de pavimento
Total = 1327,00 m²
Área levantada no CAD</t>
  </si>
  <si>
    <t xml:space="preserve"> = Imprimação ligante
Total = 1327,00 m²
Área levantada no CAD</t>
  </si>
  <si>
    <t xml:space="preserve"> = CBUQ esp.= 3 cm
Total = 1327,00 m² * 0,03 = 39,81 m³
Área levantada no CAD</t>
  </si>
  <si>
    <t xml:space="preserve"> = Imprimação ligante
Total = 5303,00 m²
Área levantada no CAD</t>
  </si>
  <si>
    <t xml:space="preserve"> = CBUQ esp.= 3 cm
Total = 5303,00 m² * 0,03 = 159,09 m³
Área levantada no CAD</t>
  </si>
  <si>
    <t xml:space="preserve"> = Levantamento de poço de visita
Total = 6,00 und
Quantidade levantada in loco</t>
  </si>
  <si>
    <t xml:space="preserve"> = Imprimação ligante
Total = 2259,00 m²
Área levantada no CAD</t>
  </si>
  <si>
    <t xml:space="preserve"> = CBUQ esp.= 3 cm
Total = 2259,00 m² * 0,03 = 67,77 m³
Área levantada no CAD</t>
  </si>
  <si>
    <t xml:space="preserve"> = Levantamento de poço de visita
Total = 3,00 und
Quantidade levantada in loco</t>
  </si>
  <si>
    <t xml:space="preserve"> = Imprimação ligante
Total = 3239,00 m²
Área levantada no CAD</t>
  </si>
  <si>
    <t xml:space="preserve"> = CBUQ esp.= 3 cm
Total = 3239,00 m² * 0,03 = 97,17 m³
Área levantada no CAD</t>
  </si>
  <si>
    <t xml:space="preserve"> = Demolição Mecanizada
Total = (29,02m²)*0,2m = 5,80 m²
Área levantada no CAD</t>
  </si>
  <si>
    <t xml:space="preserve"> = Carregamento mecanizado de entulho fragmentado
Total = (29,02m²)*0,2m)*1,3 (empolamento)= 7,55 m²
Área levantada no CAD</t>
  </si>
  <si>
    <t xml:space="preserve"> = Transporte de entulho 
Total = (29,02m²)*0,2m)*1,3 (empolamento)= 7,55 m²
Área levantada no CAD</t>
  </si>
  <si>
    <t xml:space="preserve"> = Sarjetão moldado in loco em concreto fck 25MPa
Total = (29,02m²)*0,2m = 5,80 m²
Área levantada no CAD</t>
  </si>
  <si>
    <t>IMPRIMIR APENAS MESES QUE SERÁ EXECUTADO ALGUM SERVIÇO</t>
  </si>
  <si>
    <t>CRONOGRAMA FÍSICO - FINANCEIRO</t>
  </si>
  <si>
    <t>TOTAL POR ETAPA</t>
  </si>
  <si>
    <t>30 DIAS</t>
  </si>
  <si>
    <t>60 DIAS</t>
  </si>
  <si>
    <t>90 DIAS</t>
  </si>
  <si>
    <t xml:space="preserve">VALOR MENSAL DA OBRA </t>
  </si>
  <si>
    <t>VALOR ACUMULADO</t>
  </si>
  <si>
    <t>Mogi Guaçu/ SP</t>
  </si>
  <si>
    <t>GOVERNO DO ESTADO DE SÃO PAULO</t>
  </si>
  <si>
    <t>CRONOGRAMA FÍSICO - DESEMBOLSO E APLICAÇÃO DOS RECURSOS</t>
  </si>
  <si>
    <t>Casa Civil</t>
  </si>
  <si>
    <t>MUNICÍPIO</t>
  </si>
  <si>
    <t>Unidade de Relacionamento com Municípios</t>
  </si>
  <si>
    <t>OBRA:</t>
  </si>
  <si>
    <t>PRAZO PROPOSTO</t>
  </si>
  <si>
    <t xml:space="preserve">DATA BASE: </t>
  </si>
  <si>
    <t>INÍCIO: 30 dias da data da assinatura do convênio</t>
  </si>
  <si>
    <r>
      <rPr>
        <sz val="10"/>
        <color rgb="FF0000FF"/>
        <rFont val="Times New Roman"/>
        <family val="1"/>
        <charset val="1"/>
      </rPr>
      <t>FINAL: 720</t>
    </r>
    <r>
      <rPr>
        <sz val="10"/>
        <rFont val="Times New Roman"/>
        <family val="1"/>
        <charset val="1"/>
      </rPr>
      <t xml:space="preserve"> </t>
    </r>
    <r>
      <rPr>
        <sz val="10"/>
        <color rgb="FF0000FF"/>
        <rFont val="Times New Roman"/>
        <family val="1"/>
        <charset val="1"/>
      </rPr>
      <t>dias a partir da data da assinatura do convênio</t>
    </r>
  </si>
  <si>
    <t>SERVIÇOS</t>
  </si>
  <si>
    <t>1a. ETAPA</t>
  </si>
  <si>
    <t>2a. ETAPA</t>
  </si>
  <si>
    <t>3a. ETAPA</t>
  </si>
  <si>
    <r>
      <rPr>
        <b/>
        <sz val="12"/>
        <rFont val="Times New Roman"/>
        <family val="1"/>
        <charset val="1"/>
      </rPr>
      <t>PERÍODO:</t>
    </r>
    <r>
      <rPr>
        <b/>
        <sz val="12"/>
        <color rgb="FF0000FF"/>
        <rFont val="Times New Roman"/>
        <family val="1"/>
        <charset val="1"/>
      </rPr>
      <t xml:space="preserve"> 720</t>
    </r>
    <r>
      <rPr>
        <b/>
        <sz val="12"/>
        <rFont val="Times New Roman"/>
        <family val="1"/>
        <charset val="1"/>
      </rPr>
      <t xml:space="preserve"> dias</t>
    </r>
  </si>
  <si>
    <t>PERÍODO:  0 dias</t>
  </si>
  <si>
    <t xml:space="preserve"> </t>
  </si>
  <si>
    <r>
      <rPr>
        <sz val="8"/>
        <color rgb="FF0000FF"/>
        <rFont val="Times New Roman"/>
        <family val="1"/>
        <charset val="1"/>
      </rPr>
      <t xml:space="preserve">PRAZO DE LIBERAÇÃO:                       </t>
    </r>
    <r>
      <rPr>
        <sz val="8"/>
        <rFont val="Times New Roman"/>
        <family val="1"/>
        <charset val="1"/>
      </rPr>
      <t>em até 30 dias após a conclusão da etapa.</t>
    </r>
  </si>
  <si>
    <r>
      <rPr>
        <sz val="8"/>
        <color rgb="FF0000FF"/>
        <rFont val="Times New Roman"/>
        <family val="1"/>
        <charset val="1"/>
      </rPr>
      <t xml:space="preserve">PRAZO DE EXECUÇÃO:                690 </t>
    </r>
    <r>
      <rPr>
        <sz val="8"/>
        <rFont val="Times New Roman"/>
        <family val="1"/>
        <charset val="1"/>
      </rPr>
      <t>dias</t>
    </r>
  </si>
  <si>
    <r>
      <rPr>
        <sz val="8"/>
        <color rgb="FF0000FF"/>
        <rFont val="Times New Roman"/>
        <family val="1"/>
        <charset val="1"/>
      </rPr>
      <t xml:space="preserve">PRAZO DE EXECUÇÃO:    </t>
    </r>
    <r>
      <rPr>
        <b/>
        <sz val="8"/>
        <rFont val="Times New Roman"/>
        <family val="1"/>
        <charset val="1"/>
      </rPr>
      <t>0</t>
    </r>
    <r>
      <rPr>
        <sz val="8"/>
        <color rgb="FF0000FF"/>
        <rFont val="Times New Roman"/>
        <family val="1"/>
        <charset val="1"/>
      </rPr>
      <t xml:space="preserve">  dias</t>
    </r>
  </si>
  <si>
    <r>
      <rPr>
        <sz val="8"/>
        <color rgb="FF0000FF"/>
        <rFont val="Times New Roman"/>
        <family val="1"/>
        <charset val="1"/>
      </rPr>
      <t xml:space="preserve">PRAZO DE EXECUÇÃO:    </t>
    </r>
    <r>
      <rPr>
        <b/>
        <sz val="8"/>
        <rFont val="Times New Roman"/>
        <family val="1"/>
        <charset val="1"/>
      </rPr>
      <t>0</t>
    </r>
    <r>
      <rPr>
        <sz val="8"/>
        <color rgb="FF0000FF"/>
        <rFont val="Times New Roman"/>
        <family val="1"/>
        <charset val="1"/>
      </rPr>
      <t xml:space="preserve">  </t>
    </r>
    <r>
      <rPr>
        <sz val="8"/>
        <rFont val="Times New Roman"/>
        <family val="1"/>
        <charset val="1"/>
      </rPr>
      <t>dias</t>
    </r>
  </si>
  <si>
    <t>m2</t>
  </si>
  <si>
    <t>xxxx</t>
  </si>
  <si>
    <t>R$</t>
  </si>
  <si>
    <t>xxx</t>
  </si>
  <si>
    <t>RECURSOS ESTADUAIS</t>
  </si>
  <si>
    <t>RECURSOS PRÓPRIOS</t>
  </si>
  <si>
    <t xml:space="preserve">T O T A L </t>
  </si>
  <si>
    <t>ASSINATURA: _______________________</t>
  </si>
  <si>
    <t>Engª:</t>
  </si>
  <si>
    <t>A.R.T.:</t>
  </si>
  <si>
    <t>Observação</t>
  </si>
  <si>
    <r>
      <rPr>
        <sz val="12"/>
        <color rgb="FFFF0000"/>
        <rFont val="Times New Roman"/>
        <family val="1"/>
        <charset val="1"/>
      </rPr>
      <t>1ª etapa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=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liberação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+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execução</t>
    </r>
  </si>
  <si>
    <r>
      <rPr>
        <sz val="12"/>
        <color rgb="FFFF0000"/>
        <rFont val="Times New Roman"/>
        <family val="1"/>
        <charset val="1"/>
      </rPr>
      <t>2ª etapa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=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liberação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+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execução</t>
    </r>
  </si>
  <si>
    <r>
      <rPr>
        <sz val="12"/>
        <color rgb="FFFF0000"/>
        <rFont val="Times New Roman"/>
        <family val="1"/>
        <charset val="1"/>
      </rPr>
      <t>3ª etapa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=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liberação</t>
    </r>
    <r>
      <rPr>
        <sz val="12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>+</t>
    </r>
    <r>
      <rPr>
        <sz val="12"/>
        <rFont val="Times New Roman"/>
        <family val="1"/>
        <charset val="1"/>
      </rPr>
      <t xml:space="preserve"> </t>
    </r>
    <r>
      <rPr>
        <sz val="12"/>
        <color rgb="FF0000FF"/>
        <rFont val="Times New Roman"/>
        <family val="1"/>
        <charset val="1"/>
      </rPr>
      <t>Prazo de execução</t>
    </r>
  </si>
  <si>
    <r>
      <rPr>
        <sz val="12"/>
        <color rgb="FFFF0000"/>
        <rFont val="Times New Roman"/>
        <family val="1"/>
        <charset val="1"/>
      </rPr>
      <t xml:space="preserve">Final </t>
    </r>
    <r>
      <rPr>
        <sz val="12"/>
        <rFont val="Times New Roman"/>
        <family val="1"/>
        <charset val="1"/>
      </rPr>
      <t xml:space="preserve">= </t>
    </r>
    <r>
      <rPr>
        <sz val="12"/>
        <color rgb="FF0000FF"/>
        <rFont val="Times New Roman"/>
        <family val="1"/>
        <charset val="1"/>
      </rPr>
      <t>1ª etapa</t>
    </r>
    <r>
      <rPr>
        <sz val="12"/>
        <rFont val="Times New Roman"/>
        <family val="1"/>
        <charset val="1"/>
      </rPr>
      <t xml:space="preserve"> + </t>
    </r>
    <r>
      <rPr>
        <sz val="12"/>
        <color rgb="FF0000FF"/>
        <rFont val="Times New Roman"/>
        <family val="1"/>
        <charset val="1"/>
      </rPr>
      <t>2ª etapa</t>
    </r>
    <r>
      <rPr>
        <sz val="12"/>
        <rFont val="Times New Roman"/>
        <family val="1"/>
        <charset val="1"/>
      </rPr>
      <t xml:space="preserve"> + </t>
    </r>
    <r>
      <rPr>
        <sz val="12"/>
        <color rgb="FF0000FF"/>
        <rFont val="Times New Roman"/>
        <family val="1"/>
        <charset val="1"/>
      </rPr>
      <t>3ª etapa</t>
    </r>
  </si>
  <si>
    <t>I.C.A.N.P. - INSTITUTO DE CAMPINAS DE ADMINISTRAÇÃO, NEGÓCIOS E PROJETOS</t>
  </si>
  <si>
    <t>DEPARTAMENTO DE ENGENHARIA E ARQUITETURA</t>
  </si>
  <si>
    <t xml:space="preserve">MAPA DE LOCALIZAÇÃO -  USINA DE ASFÁLTO </t>
  </si>
  <si>
    <t>Objeto:</t>
  </si>
  <si>
    <t>Engº:</t>
  </si>
  <si>
    <t>Local:</t>
  </si>
  <si>
    <t xml:space="preserve">Nº contrato: </t>
  </si>
  <si>
    <r>
      <rPr>
        <b/>
        <sz val="9"/>
        <rFont val="Arial"/>
        <family val="2"/>
        <charset val="1"/>
      </rPr>
      <t xml:space="preserve">Tomamos por referência a Empresa </t>
    </r>
    <r>
      <rPr>
        <b/>
        <sz val="12"/>
        <rFont val="Arial"/>
        <family val="2"/>
        <charset val="1"/>
      </rPr>
      <t>SPL Base</t>
    </r>
    <r>
      <rPr>
        <b/>
        <sz val="9"/>
        <rFont val="Arial"/>
        <family val="2"/>
        <charset val="1"/>
      </rPr>
      <t xml:space="preserve"> como sendo o local  de distribuição dos materiais necessários para obras de pavimentação e recapemento</t>
    </r>
  </si>
  <si>
    <t>Apresentamos demonstrativos de memória de cálculo das distâncias reais entre o endereço da obra e a Empresa</t>
  </si>
  <si>
    <t>Localização da obra:</t>
  </si>
  <si>
    <t>Distância=</t>
  </si>
  <si>
    <t>Localização da usina:</t>
  </si>
  <si>
    <t>Rodovia Santos Dumont (SP 75), km42 - Salto/ SP</t>
  </si>
  <si>
    <t>MEMORIAL DE CÁLCULO DE QUANTITATIVOS -  BOTA-FORA</t>
  </si>
  <si>
    <t xml:space="preserve">Objeto: </t>
  </si>
  <si>
    <t>Descrição: Distâncias do bota-fora do solo e do entulho</t>
  </si>
  <si>
    <r>
      <rPr>
        <b/>
        <u/>
        <sz val="10"/>
        <rFont val="Arial"/>
        <family val="2"/>
        <charset val="1"/>
      </rPr>
      <t xml:space="preserve">1- LOCAL DE BOTA FORA: </t>
    </r>
    <r>
      <rPr>
        <b/>
        <u/>
        <sz val="12"/>
        <rFont val="Arial"/>
        <family val="2"/>
        <charset val="1"/>
      </rPr>
      <t xml:space="preserve"> </t>
    </r>
  </si>
  <si>
    <t xml:space="preserve">Tomamos por referência a  xxxxxxxxx  e como sendo o local  destinado ao bota-fora  para restos de concreto, </t>
  </si>
  <si>
    <t xml:space="preserve">alambrados, cercas, demolições, pavimentos e solos provenientes de escavações. </t>
  </si>
  <si>
    <t xml:space="preserve">Apresentamos demonstrativos de memória de cálculo das distâncias reais entre o endereço da obra e o destino do bota-fora:   </t>
  </si>
  <si>
    <t>Localização do bota-fora:</t>
  </si>
  <si>
    <t>Ecoponto, Rua Farid Sallum, Tatuí - SP</t>
  </si>
  <si>
    <t>3.1) Ida (obra -&gt; bota-fora):</t>
  </si>
  <si>
    <t>km</t>
  </si>
  <si>
    <t>Distância média=</t>
  </si>
  <si>
    <t>3.2) Volta (bota-fora -&gt; obra):</t>
  </si>
  <si>
    <t>Consideraçãos  para obtenção da distância de transporte (DT):</t>
  </si>
  <si>
    <t>Distância inicial - ( DI )=</t>
  </si>
  <si>
    <t>Km</t>
  </si>
  <si>
    <t>(distância média)</t>
  </si>
  <si>
    <t>Preço tranp. SINAPI (Junho/2018) - (PS)=</t>
  </si>
  <si>
    <t>m3xKm</t>
  </si>
  <si>
    <t>(Código Sinapi 97914 - não desonerado)</t>
  </si>
  <si>
    <t>Valor por m3 fornecido pelo Aterro=</t>
  </si>
  <si>
    <t>R$/m3</t>
  </si>
  <si>
    <t xml:space="preserve">taxa de depósito de material no aterro </t>
  </si>
  <si>
    <t>Valor total de transporte de 1,0m3 de solo ou entulho para bota-fora ( VT ):</t>
  </si>
  <si>
    <t>Volume - (V )=</t>
  </si>
  <si>
    <t>m3</t>
  </si>
  <si>
    <t>VT = DI x V x PS  + V x  C</t>
  </si>
  <si>
    <t xml:space="preserve">  VT =</t>
  </si>
  <si>
    <t>Cálculo de distância equivalente considerando o depósito no bota-fora  ( DET ):</t>
  </si>
  <si>
    <t>fazendo:</t>
  </si>
  <si>
    <t>VT =  V x DET x PS</t>
  </si>
  <si>
    <t>DET = ((  DI x PS) + C ) / PS                    ou         DET  = V T / ( V x PS )</t>
  </si>
  <si>
    <t>DET =</t>
  </si>
  <si>
    <t>distância adotada =</t>
  </si>
  <si>
    <t>Responsável Técnico pelo Orçamento</t>
  </si>
  <si>
    <t>MAPA DE LOCALIZAÇÃO -  BOTA-FORA</t>
  </si>
  <si>
    <t>DISTÂNCIA DE IDA:</t>
  </si>
  <si>
    <t>DISTÂNCIA DE VOLTA:</t>
  </si>
  <si>
    <t xml:space="preserve"> COTAÇÕES DE PREÇOS E SERVIÇOS</t>
  </si>
  <si>
    <t>DESCRIÇÃO DO SERVIÇO OU FORNECIMENTO</t>
  </si>
  <si>
    <t>DATA BASE</t>
  </si>
  <si>
    <t xml:space="preserve">VALOR UNITÁRIO </t>
  </si>
  <si>
    <t>COT-01</t>
  </si>
  <si>
    <t>CNPJ</t>
  </si>
  <si>
    <t>NOME DA EMPRESA FORNECEDORA</t>
  </si>
  <si>
    <t>TELEFONE</t>
  </si>
  <si>
    <t>CONTATO</t>
  </si>
  <si>
    <t>PREÇO COTADO</t>
  </si>
  <si>
    <t xml:space="preserve">Observações: </t>
  </si>
  <si>
    <t>COMPOSIÇÕES DE CUSTO UNITÁRIO E COTAÇÕES DE PREÇOS E SERVIÇOS</t>
  </si>
  <si>
    <t>DATA BASE:</t>
  </si>
  <si>
    <t>FONTE E CÓDIGO</t>
  </si>
  <si>
    <t xml:space="preserve">PREÇO </t>
  </si>
  <si>
    <t>CPU-01</t>
  </si>
  <si>
    <t>UN</t>
  </si>
  <si>
    <t xml:space="preserve">FONTE </t>
  </si>
  <si>
    <t>DESCRIÇÃO DO INSUMO</t>
  </si>
  <si>
    <t>INSUMO</t>
  </si>
  <si>
    <t>PREÇO UNITÁRIO</t>
  </si>
  <si>
    <t>CUSTO TOTAL</t>
  </si>
  <si>
    <t>CPOS</t>
  </si>
  <si>
    <t xml:space="preserve"> 17.02.220</t>
  </si>
  <si>
    <t>Reboco</t>
  </si>
  <si>
    <t>B.01.000.010139</t>
  </si>
  <si>
    <t>Pedreiro</t>
  </si>
  <si>
    <t>h</t>
  </si>
  <si>
    <t>B.01.000.010146</t>
  </si>
  <si>
    <t>Servente</t>
  </si>
  <si>
    <t>S.05.000.039040</t>
  </si>
  <si>
    <t>Argamassa de cimento e areia - média 1:5</t>
  </si>
  <si>
    <t>G.01.000.022515</t>
  </si>
  <si>
    <t>Tijolo comum maciço</t>
  </si>
  <si>
    <t>un</t>
  </si>
  <si>
    <t>Observações:  Referencia SIURB INFRA 62100</t>
  </si>
  <si>
    <t>QCI - QUADRO DE COMPOSIÇÃO DO INVESTIMENTO</t>
  </si>
  <si>
    <t>Tomador</t>
  </si>
  <si>
    <t>Nº do CT</t>
  </si>
  <si>
    <t>Município/UF</t>
  </si>
  <si>
    <t>Empreendimento ( objeto)</t>
  </si>
  <si>
    <t>Gestor/Programa/Modalidade/Ação</t>
  </si>
  <si>
    <t>DISCRIMINAÇÃO</t>
  </si>
  <si>
    <t>REPASSE</t>
  </si>
  <si>
    <t>CONTRAPARTIDA</t>
  </si>
  <si>
    <t>Execução</t>
  </si>
  <si>
    <t>Contrapartida</t>
  </si>
  <si>
    <t>Item</t>
  </si>
  <si>
    <t>QUANT/UNID</t>
  </si>
  <si>
    <t>(%)</t>
  </si>
  <si>
    <t>PRÓPRIOS (R$)</t>
  </si>
  <si>
    <t>OUTROS (R$)</t>
  </si>
  <si>
    <t>TOTAL %</t>
  </si>
  <si>
    <t xml:space="preserve"> (R$)</t>
  </si>
  <si>
    <t>EF ou AD</t>
  </si>
  <si>
    <t>OS ou FIN</t>
  </si>
  <si>
    <t>EF</t>
  </si>
  <si>
    <t>FIN</t>
  </si>
  <si>
    <t>TOTAIS</t>
  </si>
  <si>
    <t xml:space="preserve">Forma de execução: </t>
  </si>
  <si>
    <t>AD = Administração Direta pelo Tomador</t>
  </si>
  <si>
    <t>EF = execução e/ou fornecimento a contratar</t>
  </si>
  <si>
    <t>Tipo de contrapartida: FIN = Financeira; OS = em Obras e Serviços.</t>
  </si>
  <si>
    <t>Local/Data</t>
  </si>
  <si>
    <t>REVISÃO 02</t>
  </si>
  <si>
    <t>CDHU 196</t>
  </si>
  <si>
    <t>SIURB- INFRA- JUL/24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</si>
</sst>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_-&quot;R$ &quot;* #,##0.00_-;&quot;-R$ &quot;* #,##0.00_-;_-&quot;R$ &quot;* \-??_-;_-@_-"/>
    <numFmt numFmtId="165" formatCode="_(&quot;R$ &quot;* #,##0.00_);_(&quot;R$ &quot;* \(#,##0.00\);_(&quot;R$ &quot;* \-??_);_(@_)"/>
    <numFmt numFmtId="166" formatCode="_(* #,##0.00_);_(* \(#,##0.00\);_(* \-??_);_(@_)"/>
    <numFmt numFmtId="167" formatCode="_(&quot;R$ &quot;* #,##0_);_(&quot;R$ &quot;* \(#,##0\);_(&quot;R$ &quot;* \-_);_(@_)"/>
    <numFmt numFmtId="168" formatCode="_-* #,##0.00_-;\-* #,##0.00_-;_-* \-??_-;_-@_-"/>
    <numFmt numFmtId="169" formatCode="&quot;R$ &quot;#,##0_);&quot;(R$ &quot;#,##0\)"/>
    <numFmt numFmtId="170" formatCode="d/m/yyyy"/>
    <numFmt numFmtId="171" formatCode="General;General"/>
    <numFmt numFmtId="172" formatCode="[$-F800]dddd&quot;, &quot;mmmm\ dd&quot;, &quot;yyyy"/>
    <numFmt numFmtId="173" formatCode="dd&quot; de &quot;mmmm&quot; de &quot;yyyy"/>
    <numFmt numFmtId="174" formatCode="#,##0.00\ %"/>
    <numFmt numFmtId="175" formatCode="#\ ###\ ##0.00"/>
    <numFmt numFmtId="176" formatCode="[$-416]mmmm\-yy;@"/>
    <numFmt numFmtId="177" formatCode="_(* #,##0_);_(* \(#,##0\);_(* \-??_);_(@_)"/>
    <numFmt numFmtId="178" formatCode="0.0"/>
    <numFmt numFmtId="179" formatCode="&quot;R$ &quot;#,##0.00"/>
    <numFmt numFmtId="180" formatCode="0.000000"/>
    <numFmt numFmtId="181" formatCode="_(* #,##0.0000_);_(* \(#,##0.0000\);_(* \-??_);_(@_)"/>
    <numFmt numFmtId="182" formatCode="0.0000000"/>
    <numFmt numFmtId="183" formatCode="0.0%"/>
    <numFmt numFmtId="184" formatCode="[$-F800]dddd\,\ mmmm\ dd\,\ yyyy"/>
    <numFmt numFmtId="185" formatCode="00\-00\-00"/>
  </numFmts>
  <fonts count="122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u/>
      <sz val="10"/>
      <color rgb="FF0000FF"/>
      <name val="Arial"/>
      <family val="2"/>
      <charset val="1"/>
    </font>
    <font>
      <sz val="10"/>
      <name val="Arial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MS Sans Serif"/>
      <family val="2"/>
      <charset val="1"/>
    </font>
    <font>
      <sz val="11"/>
      <name val="Arial"/>
      <family val="1"/>
      <charset val="1"/>
    </font>
    <font>
      <sz val="9"/>
      <name val="Arial"/>
      <family val="2"/>
      <charset val="1"/>
    </font>
    <font>
      <b/>
      <sz val="11"/>
      <color rgb="FF333333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5"/>
      <color rgb="FF666699"/>
      <name val="Calibri"/>
      <family val="2"/>
      <charset val="1"/>
    </font>
    <font>
      <b/>
      <sz val="13"/>
      <color rgb="FF333399"/>
      <name val="Calibri"/>
      <family val="2"/>
      <charset val="1"/>
    </font>
    <font>
      <b/>
      <sz val="13"/>
      <color rgb="FF666699"/>
      <name val="Calibri"/>
      <family val="2"/>
      <charset val="1"/>
    </font>
    <font>
      <b/>
      <sz val="11"/>
      <color rgb="FF333399"/>
      <name val="Calibri"/>
      <family val="2"/>
      <charset val="1"/>
    </font>
    <font>
      <b/>
      <sz val="11"/>
      <color rgb="FF666699"/>
      <name val="Calibri"/>
      <family val="2"/>
      <charset val="1"/>
    </font>
    <font>
      <b/>
      <sz val="18"/>
      <color rgb="FF333399"/>
      <name val="Cambria"/>
      <family val="2"/>
      <charset val="1"/>
    </font>
    <font>
      <sz val="18"/>
      <color rgb="FF666699"/>
      <name val="Calibri Light"/>
      <family val="2"/>
      <charset val="1"/>
    </font>
    <font>
      <b/>
      <sz val="10"/>
      <name val="Aharoni"/>
    </font>
    <font>
      <b/>
      <sz val="8"/>
      <name val="Aharoni"/>
    </font>
    <font>
      <b/>
      <sz val="10"/>
      <name val="Arial"/>
      <family val="2"/>
      <charset val="1"/>
    </font>
    <font>
      <b/>
      <sz val="16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2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i/>
      <sz val="12"/>
      <name val="Calibri"/>
      <family val="2"/>
      <charset val="1"/>
    </font>
    <font>
      <i/>
      <u/>
      <sz val="12"/>
      <name val="Calibri"/>
      <family val="2"/>
      <charset val="1"/>
    </font>
    <font>
      <u/>
      <sz val="10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i/>
      <sz val="9"/>
      <name val="Arial"/>
      <family val="2"/>
      <charset val="1"/>
    </font>
    <font>
      <b/>
      <sz val="10"/>
      <name val="Arial"/>
      <family val="1"/>
      <charset val="1"/>
    </font>
    <font>
      <sz val="11"/>
      <name val="Calibri"/>
      <family val="2"/>
      <charset val="1"/>
    </font>
    <font>
      <b/>
      <sz val="20"/>
      <name val="Arial"/>
      <family val="2"/>
      <charset val="1"/>
    </font>
    <font>
      <sz val="9"/>
      <color rgb="FFFF0000"/>
      <name val="Arial"/>
      <family val="2"/>
      <charset val="1"/>
    </font>
    <font>
      <b/>
      <sz val="14"/>
      <name val="Arial"/>
      <family val="2"/>
      <charset val="1"/>
    </font>
    <font>
      <b/>
      <sz val="10"/>
      <color rgb="FFFFFFFF"/>
      <name val="Arial"/>
      <family val="2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20"/>
      <color rgb="FFFF0000"/>
      <name val="Calibri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name val="Times New Roman"/>
      <family val="1"/>
      <charset val="1"/>
    </font>
    <font>
      <b/>
      <sz val="11"/>
      <name val="Times New Roman"/>
      <family val="1"/>
      <charset val="1"/>
    </font>
    <font>
      <sz val="12"/>
      <name val="Times New Roman"/>
      <family val="1"/>
      <charset val="1"/>
    </font>
    <font>
      <b/>
      <sz val="13"/>
      <name val="Times New Roman"/>
      <family val="1"/>
      <charset val="1"/>
    </font>
    <font>
      <b/>
      <sz val="12"/>
      <name val="Georgia"/>
      <family val="1"/>
      <charset val="1"/>
    </font>
    <font>
      <b/>
      <sz val="10"/>
      <name val="Times New Roman"/>
      <family val="1"/>
      <charset val="1"/>
    </font>
    <font>
      <b/>
      <sz val="14"/>
      <color rgb="FFFF0000"/>
      <name val="Times New Roman"/>
      <family val="1"/>
      <charset val="1"/>
    </font>
    <font>
      <sz val="10"/>
      <color rgb="FF0000FF"/>
      <name val="Times New Roman"/>
      <family val="1"/>
      <charset val="1"/>
    </font>
    <font>
      <b/>
      <sz val="12"/>
      <name val="Times New Roman"/>
      <family val="1"/>
      <charset val="1"/>
    </font>
    <font>
      <b/>
      <sz val="8"/>
      <name val="Times New Roman"/>
      <family val="1"/>
      <charset val="1"/>
    </font>
    <font>
      <b/>
      <sz val="13"/>
      <color rgb="FFFF0000"/>
      <name val="Times New Roman"/>
      <family val="1"/>
      <charset val="1"/>
    </font>
    <font>
      <sz val="8.5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2"/>
      <color rgb="FF0000FF"/>
      <name val="Times New Roman"/>
      <family val="1"/>
      <charset val="1"/>
    </font>
    <font>
      <b/>
      <sz val="12"/>
      <color rgb="FF003366"/>
      <name val="Times New Roman"/>
      <family val="1"/>
      <charset val="1"/>
    </font>
    <font>
      <b/>
      <sz val="12"/>
      <color rgb="FF0000FF"/>
      <name val="Times New Roman"/>
      <family val="1"/>
      <charset val="1"/>
    </font>
    <font>
      <sz val="8"/>
      <color rgb="FF0000FF"/>
      <name val="Times New Roman"/>
      <family val="1"/>
      <charset val="1"/>
    </font>
    <font>
      <sz val="8"/>
      <name val="Times New Roman"/>
      <family val="1"/>
      <charset val="1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b/>
      <sz val="10"/>
      <color rgb="FF0000FF"/>
      <name val="Times New Roman"/>
      <family val="1"/>
      <charset val="1"/>
    </font>
    <font>
      <sz val="11"/>
      <name val="Times New Roman"/>
      <family val="1"/>
      <charset val="1"/>
    </font>
    <font>
      <sz val="14"/>
      <name val="Arial Narrow"/>
      <family val="2"/>
      <charset val="1"/>
    </font>
    <font>
      <sz val="11"/>
      <name val="BaskervilleT"/>
      <charset val="1"/>
    </font>
    <font>
      <sz val="11"/>
      <name val="MS Sans Serif"/>
      <family val="2"/>
      <charset val="1"/>
    </font>
    <font>
      <sz val="14"/>
      <name val="Times New Roman"/>
      <family val="1"/>
      <charset val="1"/>
    </font>
    <font>
      <b/>
      <i/>
      <sz val="10"/>
      <name val="Arial"/>
      <family val="2"/>
      <charset val="1"/>
    </font>
    <font>
      <b/>
      <i/>
      <sz val="12"/>
      <name val="Arial"/>
      <family val="2"/>
      <charset val="1"/>
    </font>
    <font>
      <b/>
      <u/>
      <sz val="10"/>
      <name val="Arial"/>
      <family val="2"/>
      <charset val="1"/>
    </font>
    <font>
      <b/>
      <u/>
      <sz val="12"/>
      <name val="Arial"/>
      <family val="2"/>
      <charset val="1"/>
    </font>
    <font>
      <b/>
      <sz val="8"/>
      <color rgb="FF000000"/>
      <name val="Calibri"/>
      <family val="2"/>
      <charset val="1"/>
    </font>
    <font>
      <b/>
      <sz val="8"/>
      <color rgb="FFFFFFFF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9"/>
      <name val="Calibri"/>
      <family val="2"/>
      <charset val="1"/>
    </font>
    <font>
      <sz val="9"/>
      <color rgb="FFFF0000"/>
      <name val="Calibri"/>
      <family val="2"/>
      <charset val="1"/>
    </font>
    <font>
      <sz val="9"/>
      <color rgb="FFC0C0C0"/>
      <name val="Calibri"/>
      <family val="2"/>
      <charset val="1"/>
    </font>
    <font>
      <b/>
      <sz val="9"/>
      <color rgb="FFFF0000"/>
      <name val="Calibri"/>
      <family val="2"/>
      <charset val="1"/>
    </font>
    <font>
      <b/>
      <sz val="8"/>
      <color rgb="FFFF0000"/>
      <name val="Calibri"/>
      <family val="2"/>
      <charset val="1"/>
    </font>
    <font>
      <sz val="8"/>
      <color rgb="FFC0C0C0"/>
      <name val="Calibri"/>
      <family val="2"/>
      <charset val="1"/>
    </font>
    <font>
      <sz val="22"/>
      <color rgb="FF000000"/>
      <name val="Calibri"/>
      <family val="2"/>
      <charset val="1"/>
    </font>
    <font>
      <i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EEECE1"/>
      <name val="Arial"/>
      <family val="2"/>
    </font>
    <font>
      <b/>
      <i/>
      <sz val="10"/>
      <name val="Arial"/>
      <family val="2"/>
    </font>
    <font>
      <b/>
      <sz val="11"/>
      <color rgb="FF00000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1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E6B9B8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E6B9B8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9999FF"/>
        <bgColor rgb="FFCC99FF"/>
      </patternFill>
    </fill>
    <fill>
      <patternFill patternType="solid">
        <fgColor rgb="FF0066CC"/>
        <bgColor rgb="FF31859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9966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BFBFBF"/>
      </patternFill>
    </fill>
    <fill>
      <patternFill patternType="solid">
        <fgColor rgb="FF339966"/>
        <bgColor rgb="FF31859C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969696"/>
        <bgColor rgb="FFA6A6A6"/>
      </patternFill>
    </fill>
    <fill>
      <patternFill patternType="solid">
        <fgColor rgb="FFFFFFFF"/>
        <bgColor rgb="FFF0F0F0"/>
      </patternFill>
    </fill>
    <fill>
      <patternFill patternType="solid">
        <fgColor rgb="FF003366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D9D9D9"/>
        <bgColor rgb="FFE6E0EC"/>
      </patternFill>
    </fill>
    <fill>
      <patternFill patternType="solid">
        <fgColor rgb="FFBFBFBF"/>
        <bgColor rgb="FFC0C0C0"/>
      </patternFill>
    </fill>
    <fill>
      <patternFill patternType="solid">
        <fgColor rgb="FFF0F0F0"/>
        <bgColor rgb="FFEEECE1"/>
      </patternFill>
    </fill>
    <fill>
      <patternFill patternType="solid">
        <fgColor rgb="FFFFFF00"/>
        <bgColor rgb="FFFFCC00"/>
      </patternFill>
    </fill>
    <fill>
      <patternFill patternType="solid">
        <fgColor rgb="FFE6B9B8"/>
        <bgColor rgb="FFCCCCCC"/>
      </patternFill>
    </fill>
    <fill>
      <patternFill patternType="solid">
        <fgColor rgb="FF808080"/>
        <bgColor rgb="FF969696"/>
      </patternFill>
    </fill>
    <fill>
      <patternFill patternType="solid">
        <fgColor rgb="FFB9CDE5"/>
        <bgColor rgb="FFCCCCCC"/>
      </patternFill>
    </fill>
    <fill>
      <patternFill patternType="solid">
        <fgColor rgb="FFEBF1DE"/>
        <bgColor rgb="FFEEECE1"/>
      </patternFill>
    </fill>
    <fill>
      <patternFill patternType="solid">
        <fgColor rgb="FFE6E0EC"/>
        <bgColor rgb="FFEEECE1"/>
      </patternFill>
    </fill>
    <fill>
      <patternFill patternType="solid">
        <fgColor rgb="FFFF0000"/>
        <bgColor rgb="FF339966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rgb="FFF0F0F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rgb="FFF0F0F0"/>
      </patternFill>
    </fill>
  </fills>
  <borders count="10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/>
      <right/>
      <top/>
      <bottom style="thick">
        <color rgb="FF003366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rgb="FFCCFFFF"/>
      </bottom>
      <diagonal/>
    </border>
    <border>
      <left/>
      <right/>
      <top/>
      <bottom style="thick">
        <color rgb="FF9999FF"/>
      </bottom>
      <diagonal/>
    </border>
    <border>
      <left/>
      <right/>
      <top/>
      <bottom style="medium">
        <color rgb="FFCCFFFF"/>
      </bottom>
      <diagonal/>
    </border>
    <border>
      <left/>
      <right/>
      <top/>
      <bottom style="medium">
        <color rgb="FF9999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rgb="FFCCFFFF"/>
      </left>
      <right/>
      <top style="thick">
        <color rgb="FFCCFFFF"/>
      </top>
      <bottom/>
      <diagonal/>
    </border>
    <border>
      <left/>
      <right style="thick">
        <color rgb="FFCCFFFF"/>
      </right>
      <top style="thick">
        <color rgb="FFCCFFFF"/>
      </top>
      <bottom/>
      <diagonal/>
    </border>
    <border>
      <left style="thick">
        <color rgb="FFCCFFFF"/>
      </left>
      <right/>
      <top/>
      <bottom/>
      <diagonal/>
    </border>
    <border>
      <left/>
      <right style="thick">
        <color rgb="FFCCFFFF"/>
      </right>
      <top/>
      <bottom/>
      <diagonal/>
    </border>
    <border>
      <left style="thick">
        <color rgb="FFCCFFFF"/>
      </left>
      <right/>
      <top/>
      <bottom style="thick">
        <color rgb="FFCCFFFF"/>
      </bottom>
      <diagonal/>
    </border>
    <border>
      <left/>
      <right style="thick">
        <color rgb="FFCCFFFF"/>
      </right>
      <top/>
      <bottom style="thick">
        <color rgb="FFCCFFFF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medium">
        <color indexed="64"/>
      </left>
      <right/>
      <top/>
      <bottom style="double">
        <color auto="1"/>
      </bottom>
      <diagonal/>
    </border>
    <border>
      <left/>
      <right style="medium">
        <color indexed="64"/>
      </right>
      <top/>
      <bottom style="double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33">
    <xf numFmtId="0" fontId="0" fillId="0" borderId="0"/>
    <xf numFmtId="168" fontId="112" fillId="0" borderId="0" applyBorder="0" applyProtection="0"/>
    <xf numFmtId="164" fontId="112" fillId="0" borderId="0" applyBorder="0" applyProtection="0"/>
    <xf numFmtId="9" fontId="112" fillId="0" borderId="0" applyBorder="0" applyProtection="0"/>
    <xf numFmtId="0" fontId="112" fillId="2" borderId="0" applyBorder="0" applyProtection="0"/>
    <xf numFmtId="0" fontId="112" fillId="3" borderId="0" applyBorder="0" applyProtection="0"/>
    <xf numFmtId="0" fontId="112" fillId="4" borderId="0" applyBorder="0" applyProtection="0"/>
    <xf numFmtId="0" fontId="112" fillId="5" borderId="0" applyBorder="0" applyProtection="0"/>
    <xf numFmtId="0" fontId="112" fillId="6" borderId="0" applyBorder="0" applyProtection="0"/>
    <xf numFmtId="0" fontId="112" fillId="7" borderId="0" applyBorder="0" applyProtection="0"/>
    <xf numFmtId="0" fontId="112" fillId="8" borderId="0" applyBorder="0" applyProtection="0"/>
    <xf numFmtId="0" fontId="112" fillId="8" borderId="0" applyBorder="0" applyProtection="0"/>
    <xf numFmtId="0" fontId="112" fillId="6" borderId="0" applyBorder="0" applyProtection="0"/>
    <xf numFmtId="0" fontId="112" fillId="9" borderId="0" applyBorder="0" applyProtection="0"/>
    <xf numFmtId="0" fontId="112" fillId="9" borderId="0" applyBorder="0" applyProtection="0"/>
    <xf numFmtId="0" fontId="112" fillId="7" borderId="0" applyBorder="0" applyProtection="0"/>
    <xf numFmtId="0" fontId="112" fillId="10" borderId="0" applyBorder="0" applyProtection="0"/>
    <xf numFmtId="0" fontId="112" fillId="10" borderId="0" applyBorder="0" applyProtection="0"/>
    <xf numFmtId="0" fontId="112" fillId="4" borderId="0" applyBorder="0" applyProtection="0"/>
    <xf numFmtId="0" fontId="112" fillId="7" borderId="0" applyBorder="0" applyProtection="0"/>
    <xf numFmtId="0" fontId="112" fillId="7" borderId="0" applyBorder="0" applyProtection="0"/>
    <xf numFmtId="0" fontId="112" fillId="10" borderId="0" applyBorder="0" applyProtection="0"/>
    <xf numFmtId="0" fontId="112" fillId="6" borderId="0" applyBorder="0" applyProtection="0"/>
    <xf numFmtId="0" fontId="112" fillId="6" borderId="0" applyBorder="0" applyProtection="0"/>
    <xf numFmtId="0" fontId="112" fillId="4" borderId="0" applyBorder="0" applyProtection="0"/>
    <xf numFmtId="0" fontId="112" fillId="10" borderId="0" applyBorder="0" applyProtection="0"/>
    <xf numFmtId="0" fontId="112" fillId="10" borderId="0" applyBorder="0" applyProtection="0"/>
    <xf numFmtId="0" fontId="112" fillId="10" borderId="0" applyBorder="0" applyProtection="0"/>
    <xf numFmtId="0" fontId="112" fillId="8" borderId="0" applyBorder="0" applyProtection="0"/>
    <xf numFmtId="0" fontId="112" fillId="9" borderId="0" applyBorder="0" applyProtection="0"/>
    <xf numFmtId="0" fontId="112" fillId="11" borderId="0" applyBorder="0" applyProtection="0"/>
    <xf numFmtId="0" fontId="112" fillId="5" borderId="0" applyBorder="0" applyProtection="0"/>
    <xf numFmtId="0" fontId="112" fillId="8" borderId="0" applyBorder="0" applyProtection="0"/>
    <xf numFmtId="0" fontId="112" fillId="12" borderId="0" applyBorder="0" applyProtection="0"/>
    <xf numFmtId="0" fontId="112" fillId="6" borderId="0" applyBorder="0" applyProtection="0"/>
    <xf numFmtId="0" fontId="112" fillId="6" borderId="0" applyBorder="0" applyProtection="0"/>
    <xf numFmtId="0" fontId="112" fillId="6" borderId="0" applyBorder="0" applyProtection="0"/>
    <xf numFmtId="0" fontId="112" fillId="9" borderId="0" applyBorder="0" applyProtection="0"/>
    <xf numFmtId="0" fontId="112" fillId="9" borderId="0" applyBorder="0" applyProtection="0"/>
    <xf numFmtId="0" fontId="112" fillId="7" borderId="0" applyBorder="0" applyProtection="0"/>
    <xf numFmtId="0" fontId="112" fillId="13" borderId="0" applyBorder="0" applyProtection="0"/>
    <xf numFmtId="0" fontId="112" fillId="13" borderId="0" applyBorder="0" applyProtection="0"/>
    <xf numFmtId="0" fontId="112" fillId="4" borderId="0" applyBorder="0" applyProtection="0"/>
    <xf numFmtId="0" fontId="112" fillId="3" borderId="0" applyBorder="0" applyProtection="0"/>
    <xf numFmtId="0" fontId="112" fillId="3" borderId="0" applyBorder="0" applyProtection="0"/>
    <xf numFmtId="0" fontId="112" fillId="13" borderId="0" applyBorder="0" applyProtection="0"/>
    <xf numFmtId="0" fontId="112" fillId="6" borderId="0" applyBorder="0" applyProtection="0"/>
    <xf numFmtId="0" fontId="112" fillId="6" borderId="0" applyBorder="0" applyProtection="0"/>
    <xf numFmtId="0" fontId="112" fillId="14" borderId="0" applyBorder="0" applyProtection="0"/>
    <xf numFmtId="0" fontId="112" fillId="10" borderId="0" applyBorder="0" applyProtection="0"/>
    <xf numFmtId="0" fontId="112" fillId="10" borderId="0" applyBorder="0" applyProtection="0"/>
    <xf numFmtId="0" fontId="112" fillId="13" borderId="0" applyBorder="0" applyProtection="0"/>
    <xf numFmtId="0" fontId="3" fillId="15" borderId="0" applyBorder="0" applyProtection="0"/>
    <xf numFmtId="0" fontId="3" fillId="9" borderId="0" applyBorder="0" applyProtection="0"/>
    <xf numFmtId="0" fontId="3" fillId="11" borderId="0" applyBorder="0" applyProtection="0"/>
    <xf numFmtId="0" fontId="3" fillId="16" borderId="0" applyBorder="0" applyProtection="0"/>
    <xf numFmtId="0" fontId="3" fillId="17" borderId="0" applyBorder="0" applyProtection="0"/>
    <xf numFmtId="0" fontId="3" fillId="18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14" borderId="0" applyBorder="0" applyProtection="0"/>
    <xf numFmtId="0" fontId="3" fillId="19" borderId="0" applyBorder="0" applyProtection="0"/>
    <xf numFmtId="0" fontId="3" fillId="19" borderId="0" applyBorder="0" applyProtection="0"/>
    <xf numFmtId="0" fontId="3" fillId="7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20" borderId="0" applyBorder="0" applyProtection="0"/>
    <xf numFmtId="0" fontId="3" fillId="3" borderId="0" applyBorder="0" applyProtection="0"/>
    <xf numFmtId="0" fontId="3" fillId="3" borderId="0" applyBorder="0" applyProtection="0"/>
    <xf numFmtId="0" fontId="3" fillId="13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17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21" borderId="0" applyBorder="0" applyProtection="0"/>
    <xf numFmtId="0" fontId="3" fillId="22" borderId="0" applyBorder="0" applyProtection="0"/>
    <xf numFmtId="0" fontId="3" fillId="23" borderId="0" applyBorder="0" applyProtection="0"/>
    <xf numFmtId="0" fontId="3" fillId="21" borderId="0" applyBorder="0" applyProtection="0"/>
    <xf numFmtId="0" fontId="3" fillId="16" borderId="0" applyBorder="0" applyProtection="0"/>
    <xf numFmtId="0" fontId="3" fillId="17" borderId="0" applyBorder="0" applyProtection="0"/>
    <xf numFmtId="0" fontId="3" fillId="19" borderId="0" applyBorder="0" applyProtection="0"/>
    <xf numFmtId="0" fontId="4" fillId="3" borderId="0" applyBorder="0" applyProtection="0"/>
    <xf numFmtId="0" fontId="5" fillId="6" borderId="0" applyBorder="0" applyProtection="0"/>
    <xf numFmtId="0" fontId="5" fillId="6" borderId="0" applyBorder="0" applyProtection="0"/>
    <xf numFmtId="0" fontId="5" fillId="6" borderId="0" applyBorder="0" applyProtection="0"/>
    <xf numFmtId="0" fontId="6" fillId="20" borderId="1" applyProtection="0"/>
    <xf numFmtId="0" fontId="7" fillId="24" borderId="2" applyProtection="0"/>
    <xf numFmtId="0" fontId="8" fillId="25" borderId="1" applyProtection="0"/>
    <xf numFmtId="0" fontId="8" fillId="25" borderId="1" applyProtection="0"/>
    <xf numFmtId="0" fontId="6" fillId="25" borderId="1" applyProtection="0"/>
    <xf numFmtId="0" fontId="7" fillId="24" borderId="2" applyProtection="0"/>
    <xf numFmtId="0" fontId="7" fillId="24" borderId="2" applyProtection="0"/>
    <xf numFmtId="0" fontId="7" fillId="24" borderId="2" applyProtection="0"/>
    <xf numFmtId="0" fontId="9" fillId="0" borderId="3" applyProtection="0"/>
    <xf numFmtId="0" fontId="9" fillId="0" borderId="3" applyProtection="0"/>
    <xf numFmtId="0" fontId="10" fillId="0" borderId="4" applyProtection="0"/>
    <xf numFmtId="0" fontId="11" fillId="13" borderId="1" applyProtection="0"/>
    <xf numFmtId="0" fontId="11" fillId="13" borderId="1" applyProtection="0"/>
    <xf numFmtId="0" fontId="11" fillId="7" borderId="1" applyProtection="0"/>
    <xf numFmtId="0" fontId="12" fillId="0" borderId="0" applyBorder="0" applyProtection="0"/>
    <xf numFmtId="0" fontId="5" fillId="4" borderId="0" applyBorder="0" applyProtection="0"/>
    <xf numFmtId="0" fontId="13" fillId="0" borderId="5" applyProtection="0"/>
    <xf numFmtId="0" fontId="14" fillId="0" borderId="6" applyProtection="0"/>
    <xf numFmtId="0" fontId="15" fillId="0" borderId="7" applyProtection="0"/>
    <xf numFmtId="0" fontId="15" fillId="0" borderId="0" applyBorder="0" applyProtection="0"/>
    <xf numFmtId="0" fontId="16" fillId="0" borderId="0" applyBorder="0" applyProtection="0"/>
    <xf numFmtId="0" fontId="4" fillId="5" borderId="0" applyBorder="0" applyProtection="0"/>
    <xf numFmtId="0" fontId="4" fillId="5" borderId="0" applyBorder="0" applyProtection="0"/>
    <xf numFmtId="0" fontId="4" fillId="3" borderId="0" applyBorder="0" applyProtection="0"/>
    <xf numFmtId="0" fontId="11" fillId="7" borderId="1" applyProtection="0"/>
    <xf numFmtId="0" fontId="10" fillId="0" borderId="4" applyProtection="0"/>
    <xf numFmtId="164" fontId="17" fillId="0" borderId="0" applyBorder="0" applyProtection="0"/>
    <xf numFmtId="165" fontId="17" fillId="0" borderId="0" applyBorder="0" applyProtection="0"/>
    <xf numFmtId="0" fontId="18" fillId="13" borderId="0" applyBorder="0" applyProtection="0"/>
    <xf numFmtId="0" fontId="18" fillId="13" borderId="0" applyBorder="0" applyProtection="0"/>
    <xf numFmtId="0" fontId="19" fillId="13" borderId="0" applyBorder="0" applyProtection="0"/>
    <xf numFmtId="0" fontId="19" fillId="13" borderId="0" applyBorder="0" applyProtection="0"/>
    <xf numFmtId="0" fontId="17" fillId="0" borderId="0"/>
    <xf numFmtId="0" fontId="20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17" fillId="0" borderId="0"/>
    <xf numFmtId="0" fontId="17" fillId="0" borderId="0"/>
    <xf numFmtId="0" fontId="112" fillId="0" borderId="0"/>
    <xf numFmtId="0" fontId="112" fillId="0" borderId="0"/>
    <xf numFmtId="0" fontId="112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112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3" fillId="0" borderId="0"/>
    <xf numFmtId="0" fontId="17" fillId="0" borderId="0"/>
    <xf numFmtId="0" fontId="112" fillId="10" borderId="8" applyProtection="0"/>
    <xf numFmtId="0" fontId="112" fillId="10" borderId="8" applyProtection="0"/>
    <xf numFmtId="0" fontId="17" fillId="10" borderId="9" applyProtection="0"/>
    <xf numFmtId="0" fontId="112" fillId="10" borderId="8" applyProtection="0"/>
    <xf numFmtId="0" fontId="24" fillId="20" borderId="10" applyProtection="0"/>
    <xf numFmtId="9" fontId="112" fillId="0" borderId="0" applyBorder="0" applyProtection="0"/>
    <xf numFmtId="9" fontId="17" fillId="0" borderId="0" applyBorder="0" applyProtection="0"/>
    <xf numFmtId="9" fontId="112" fillId="0" borderId="0" applyBorder="0" applyProtection="0"/>
    <xf numFmtId="9" fontId="17" fillId="0" borderId="0" applyBorder="0" applyProtection="0"/>
    <xf numFmtId="0" fontId="24" fillId="25" borderId="10" applyProtection="0"/>
    <xf numFmtId="0" fontId="24" fillId="25" borderId="10" applyProtection="0"/>
    <xf numFmtId="0" fontId="24" fillId="25" borderId="10" applyProtection="0"/>
    <xf numFmtId="166" fontId="112" fillId="0" borderId="0" applyBorder="0" applyProtection="0"/>
    <xf numFmtId="166" fontId="112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12" fillId="0" borderId="0" applyBorder="0" applyProtection="0"/>
    <xf numFmtId="0" fontId="12" fillId="0" borderId="0" applyBorder="0" applyProtection="0"/>
    <xf numFmtId="0" fontId="25" fillId="0" borderId="0" applyBorder="0" applyProtection="0"/>
    <xf numFmtId="0" fontId="26" fillId="0" borderId="11" applyProtection="0"/>
    <xf numFmtId="0" fontId="26" fillId="0" borderId="11" applyProtection="0"/>
    <xf numFmtId="0" fontId="26" fillId="0" borderId="12" applyProtection="0"/>
    <xf numFmtId="0" fontId="27" fillId="0" borderId="13" applyProtection="0"/>
    <xf numFmtId="0" fontId="27" fillId="0" borderId="13" applyProtection="0"/>
    <xf numFmtId="0" fontId="28" fillId="0" borderId="14" applyProtection="0"/>
    <xf numFmtId="0" fontId="29" fillId="0" borderId="15" applyProtection="0"/>
    <xf numFmtId="0" fontId="29" fillId="0" borderId="15" applyProtection="0"/>
    <xf numFmtId="0" fontId="30" fillId="0" borderId="16" applyProtection="0"/>
    <xf numFmtId="0" fontId="31" fillId="0" borderId="17" applyProtection="0"/>
    <xf numFmtId="0" fontId="31" fillId="0" borderId="17" applyProtection="0"/>
    <xf numFmtId="0" fontId="32" fillId="0" borderId="18" applyProtection="0"/>
    <xf numFmtId="0" fontId="31" fillId="0" borderId="0" applyBorder="0" applyProtection="0"/>
    <xf numFmtId="0" fontId="31" fillId="0" borderId="0" applyBorder="0" applyProtection="0"/>
    <xf numFmtId="0" fontId="32" fillId="0" borderId="0" applyBorder="0" applyProtection="0"/>
    <xf numFmtId="0" fontId="33" fillId="0" borderId="0" applyBorder="0" applyProtection="0"/>
    <xf numFmtId="0" fontId="34" fillId="0" borderId="0" applyBorder="0" applyProtection="0"/>
    <xf numFmtId="0" fontId="33" fillId="0" borderId="0" applyBorder="0" applyProtection="0"/>
    <xf numFmtId="167" fontId="112" fillId="0" borderId="0" applyBorder="0" applyProtection="0"/>
    <xf numFmtId="168" fontId="17" fillId="0" borderId="0" applyBorder="0" applyProtection="0"/>
    <xf numFmtId="169" fontId="112" fillId="0" borderId="0" applyBorder="0" applyProtection="0"/>
    <xf numFmtId="166" fontId="112" fillId="0" borderId="0" applyBorder="0" applyProtection="0"/>
    <xf numFmtId="166" fontId="17" fillId="0" borderId="0" applyBorder="0" applyProtection="0"/>
    <xf numFmtId="0" fontId="9" fillId="0" borderId="0" applyBorder="0" applyProtection="0"/>
    <xf numFmtId="0" fontId="3" fillId="26" borderId="0" applyBorder="0" applyProtection="0"/>
    <xf numFmtId="0" fontId="3" fillId="26" borderId="0" applyBorder="0" applyProtection="0"/>
    <xf numFmtId="0" fontId="3" fillId="17" borderId="0" applyBorder="0" applyProtection="0"/>
    <xf numFmtId="0" fontId="3" fillId="19" borderId="0" applyBorder="0" applyProtection="0"/>
    <xf numFmtId="0" fontId="3" fillId="19" borderId="0" applyBorder="0" applyProtection="0"/>
    <xf numFmtId="0" fontId="3" fillId="19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24" borderId="0" applyBorder="0" applyProtection="0"/>
    <xf numFmtId="0" fontId="3" fillId="27" borderId="0" applyBorder="0" applyProtection="0"/>
    <xf numFmtId="0" fontId="3" fillId="27" borderId="0" applyBorder="0" applyProtection="0"/>
    <xf numFmtId="0" fontId="3" fillId="12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22" borderId="0" applyBorder="0" applyProtection="0"/>
    <xf numFmtId="0" fontId="3" fillId="23" borderId="0" applyBorder="0" applyProtection="0"/>
    <xf numFmtId="0" fontId="3" fillId="23" borderId="0" applyBorder="0" applyProtection="0"/>
    <xf numFmtId="0" fontId="3" fillId="21" borderId="0" applyBorder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20" fillId="0" borderId="0"/>
    <xf numFmtId="0" fontId="1" fillId="0" borderId="0"/>
    <xf numFmtId="0" fontId="1" fillId="0" borderId="0"/>
  </cellStyleXfs>
  <cellXfs count="773">
    <xf numFmtId="0" fontId="0" fillId="0" borderId="0" xfId="0"/>
    <xf numFmtId="0" fontId="35" fillId="0" borderId="0" xfId="157" applyFont="1" applyAlignment="1">
      <alignment vertical="center"/>
    </xf>
    <xf numFmtId="0" fontId="35" fillId="25" borderId="0" xfId="157" applyFont="1" applyFill="1" applyAlignment="1">
      <alignment horizontal="center" vertical="center"/>
    </xf>
    <xf numFmtId="0" fontId="17" fillId="25" borderId="0" xfId="157" applyFill="1"/>
    <xf numFmtId="0" fontId="35" fillId="0" borderId="0" xfId="157" applyFont="1" applyAlignment="1">
      <alignment vertical="top"/>
    </xf>
    <xf numFmtId="0" fontId="35" fillId="25" borderId="0" xfId="157" applyFont="1" applyFill="1" applyAlignment="1">
      <alignment horizontal="center" vertical="top"/>
    </xf>
    <xf numFmtId="0" fontId="17" fillId="25" borderId="21" xfId="157" applyFill="1" applyBorder="1"/>
    <xf numFmtId="0" fontId="36" fillId="0" borderId="22" xfId="157" applyFont="1" applyBorder="1" applyAlignment="1">
      <alignment horizontal="center" vertical="top" wrapText="1"/>
    </xf>
    <xf numFmtId="0" fontId="35" fillId="0" borderId="0" xfId="157" applyFont="1" applyAlignment="1">
      <alignment horizontal="center" vertical="top"/>
    </xf>
    <xf numFmtId="0" fontId="26" fillId="28" borderId="24" xfId="157" applyFont="1" applyFill="1" applyBorder="1" applyAlignment="1">
      <alignment vertical="center"/>
    </xf>
    <xf numFmtId="0" fontId="17" fillId="28" borderId="24" xfId="157" applyFill="1" applyBorder="1" applyAlignment="1">
      <alignment vertical="center"/>
    </xf>
    <xf numFmtId="0" fontId="17" fillId="0" borderId="0" xfId="157"/>
    <xf numFmtId="0" fontId="17" fillId="0" borderId="24" xfId="157" applyBorder="1" applyAlignment="1">
      <alignment vertical="center"/>
    </xf>
    <xf numFmtId="49" fontId="17" fillId="25" borderId="24" xfId="157" applyNumberFormat="1" applyFill="1" applyBorder="1" applyAlignment="1" applyProtection="1">
      <alignment vertical="center"/>
      <protection locked="0"/>
    </xf>
    <xf numFmtId="170" fontId="17" fillId="25" borderId="24" xfId="157" applyNumberFormat="1" applyFill="1" applyBorder="1" applyAlignment="1" applyProtection="1">
      <alignment vertical="center"/>
      <protection locked="0"/>
    </xf>
    <xf numFmtId="2" fontId="17" fillId="25" borderId="24" xfId="157" applyNumberFormat="1" applyFill="1" applyBorder="1" applyAlignment="1" applyProtection="1">
      <alignment vertical="center" wrapText="1"/>
      <protection locked="0"/>
    </xf>
    <xf numFmtId="0" fontId="17" fillId="25" borderId="24" xfId="157" applyFill="1" applyBorder="1" applyAlignment="1" applyProtection="1">
      <alignment vertical="center"/>
      <protection locked="0"/>
    </xf>
    <xf numFmtId="0" fontId="17" fillId="25" borderId="24" xfId="157" applyFill="1" applyBorder="1" applyAlignment="1">
      <alignment vertical="center"/>
    </xf>
    <xf numFmtId="4" fontId="17" fillId="25" borderId="24" xfId="157" applyNumberFormat="1" applyFill="1" applyBorder="1" applyAlignment="1" applyProtection="1">
      <alignment vertical="center"/>
      <protection locked="0"/>
    </xf>
    <xf numFmtId="10" fontId="17" fillId="25" borderId="24" xfId="157" applyNumberFormat="1" applyFill="1" applyBorder="1" applyAlignment="1" applyProtection="1">
      <alignment vertical="center"/>
      <protection locked="0"/>
    </xf>
    <xf numFmtId="0" fontId="17" fillId="0" borderId="23" xfId="157" applyBorder="1" applyAlignment="1">
      <alignment vertical="center"/>
    </xf>
    <xf numFmtId="4" fontId="17" fillId="0" borderId="23" xfId="157" applyNumberFormat="1" applyBorder="1" applyAlignment="1">
      <alignment vertical="center"/>
    </xf>
    <xf numFmtId="4" fontId="17" fillId="28" borderId="24" xfId="157" applyNumberFormat="1" applyFill="1" applyBorder="1" applyAlignment="1">
      <alignment vertical="center"/>
    </xf>
    <xf numFmtId="0" fontId="17" fillId="0" borderId="24" xfId="157" applyBorder="1"/>
    <xf numFmtId="49" fontId="17" fillId="25" borderId="24" xfId="157" applyNumberFormat="1" applyFill="1" applyBorder="1" applyAlignment="1" applyProtection="1">
      <alignment vertical="center" wrapText="1"/>
      <protection locked="0"/>
    </xf>
    <xf numFmtId="0" fontId="0" fillId="13" borderId="24" xfId="0" applyFill="1" applyBorder="1"/>
    <xf numFmtId="0" fontId="17" fillId="13" borderId="24" xfId="157" applyFill="1" applyBorder="1" applyAlignment="1" applyProtection="1">
      <alignment vertical="center"/>
      <protection locked="0"/>
    </xf>
    <xf numFmtId="0" fontId="0" fillId="0" borderId="24" xfId="0" applyBorder="1"/>
    <xf numFmtId="49" fontId="17" fillId="13" borderId="24" xfId="157" applyNumberFormat="1" applyFill="1" applyBorder="1" applyAlignment="1" applyProtection="1">
      <alignment vertical="center"/>
      <protection locked="0"/>
    </xf>
    <xf numFmtId="0" fontId="37" fillId="28" borderId="25" xfId="157" applyFont="1" applyFill="1" applyBorder="1" applyAlignment="1">
      <alignment vertical="center"/>
    </xf>
    <xf numFmtId="0" fontId="17" fillId="28" borderId="26" xfId="157" applyFill="1" applyBorder="1" applyAlignment="1">
      <alignment vertical="center"/>
    </xf>
    <xf numFmtId="0" fontId="17" fillId="25" borderId="24" xfId="157" applyFill="1" applyBorder="1"/>
    <xf numFmtId="0" fontId="37" fillId="13" borderId="24" xfId="157" applyFont="1" applyFill="1" applyBorder="1" applyAlignment="1">
      <alignment vertical="center"/>
    </xf>
    <xf numFmtId="0" fontId="17" fillId="0" borderId="25" xfId="157" applyBorder="1" applyAlignment="1">
      <alignment vertical="center"/>
    </xf>
    <xf numFmtId="0" fontId="17" fillId="0" borderId="26" xfId="157" applyBorder="1" applyAlignment="1">
      <alignment vertical="center"/>
    </xf>
    <xf numFmtId="0" fontId="17" fillId="0" borderId="0" xfId="157" applyAlignment="1">
      <alignment vertical="center"/>
    </xf>
    <xf numFmtId="0" fontId="17" fillId="25" borderId="0" xfId="130" applyFill="1"/>
    <xf numFmtId="1" fontId="37" fillId="0" borderId="29" xfId="162" applyNumberFormat="1" applyFont="1" applyBorder="1" applyAlignment="1">
      <alignment vertical="top"/>
    </xf>
    <xf numFmtId="1" fontId="37" fillId="0" borderId="30" xfId="162" applyNumberFormat="1" applyFont="1" applyBorder="1" applyAlignment="1">
      <alignment vertical="top"/>
    </xf>
    <xf numFmtId="0" fontId="37" fillId="0" borderId="30" xfId="162" applyFont="1" applyBorder="1" applyAlignment="1">
      <alignment vertical="top"/>
    </xf>
    <xf numFmtId="0" fontId="37" fillId="0" borderId="31" xfId="162" applyFont="1" applyBorder="1" applyAlignment="1">
      <alignment horizontal="right" vertical="top"/>
    </xf>
    <xf numFmtId="1" fontId="37" fillId="0" borderId="32" xfId="162" applyNumberFormat="1" applyFont="1" applyBorder="1" applyAlignment="1">
      <alignment vertical="top"/>
    </xf>
    <xf numFmtId="1" fontId="37" fillId="0" borderId="0" xfId="162" applyNumberFormat="1" applyFont="1" applyAlignment="1">
      <alignment vertical="top"/>
    </xf>
    <xf numFmtId="49" fontId="17" fillId="0" borderId="0" xfId="130" applyNumberFormat="1" applyAlignment="1">
      <alignment vertical="top" wrapText="1"/>
    </xf>
    <xf numFmtId="0" fontId="17" fillId="0" borderId="0" xfId="130" applyAlignment="1">
      <alignment vertical="top" wrapText="1"/>
    </xf>
    <xf numFmtId="0" fontId="17" fillId="0" borderId="33" xfId="130" applyBorder="1" applyAlignment="1">
      <alignment vertical="top" wrapText="1"/>
    </xf>
    <xf numFmtId="1" fontId="37" fillId="0" borderId="34" xfId="162" applyNumberFormat="1" applyFont="1" applyBorder="1" applyAlignment="1">
      <alignment vertical="top"/>
    </xf>
    <xf numFmtId="1" fontId="37" fillId="0" borderId="35" xfId="162" applyNumberFormat="1" applyFont="1" applyBorder="1" applyAlignment="1">
      <alignment vertical="top"/>
    </xf>
    <xf numFmtId="0" fontId="37" fillId="0" borderId="35" xfId="130" applyFont="1" applyBorder="1"/>
    <xf numFmtId="49" fontId="40" fillId="0" borderId="36" xfId="130" applyNumberFormat="1" applyFont="1" applyBorder="1" applyAlignment="1">
      <alignment horizontal="right"/>
    </xf>
    <xf numFmtId="0" fontId="37" fillId="25" borderId="0" xfId="162" applyFont="1" applyFill="1" applyAlignment="1">
      <alignment vertical="top"/>
    </xf>
    <xf numFmtId="0" fontId="23" fillId="25" borderId="0" xfId="130" applyFont="1" applyFill="1" applyAlignment="1">
      <alignment horizontal="left"/>
    </xf>
    <xf numFmtId="0" fontId="0" fillId="25" borderId="0" xfId="0" applyFill="1"/>
    <xf numFmtId="0" fontId="0" fillId="13" borderId="0" xfId="0" applyFill="1"/>
    <xf numFmtId="0" fontId="0" fillId="13" borderId="38" xfId="0" applyFill="1" applyBorder="1" applyAlignment="1">
      <alignment horizontal="left"/>
    </xf>
    <xf numFmtId="0" fontId="0" fillId="13" borderId="38" xfId="0" applyFill="1" applyBorder="1" applyAlignment="1">
      <alignment horizontal="center" wrapText="1"/>
    </xf>
    <xf numFmtId="0" fontId="37" fillId="0" borderId="24" xfId="130" applyFont="1" applyBorder="1" applyAlignment="1">
      <alignment horizontal="center" vertical="center"/>
    </xf>
    <xf numFmtId="0" fontId="41" fillId="0" borderId="24" xfId="130" applyFont="1" applyBorder="1" applyAlignment="1">
      <alignment horizontal="center" vertical="center"/>
    </xf>
    <xf numFmtId="10" fontId="41" fillId="13" borderId="24" xfId="130" applyNumberFormat="1" applyFont="1" applyFill="1" applyBorder="1" applyAlignment="1" applyProtection="1">
      <alignment horizontal="center" vertical="center"/>
      <protection locked="0"/>
    </xf>
    <xf numFmtId="10" fontId="41" fillId="0" borderId="24" xfId="130" applyNumberFormat="1" applyFont="1" applyBorder="1" applyAlignment="1">
      <alignment horizontal="center" vertical="center"/>
    </xf>
    <xf numFmtId="10" fontId="41" fillId="0" borderId="24" xfId="130" applyNumberFormat="1" applyFont="1" applyBorder="1" applyAlignment="1">
      <alignment horizontal="center" vertical="center" wrapText="1"/>
    </xf>
    <xf numFmtId="0" fontId="41" fillId="0" borderId="24" xfId="130" applyFont="1" applyBorder="1" applyAlignment="1">
      <alignment horizontal="center" vertical="center" wrapText="1"/>
    </xf>
    <xf numFmtId="0" fontId="41" fillId="20" borderId="24" xfId="130" applyFont="1" applyFill="1" applyBorder="1" applyAlignment="1">
      <alignment horizontal="center" vertical="center" wrapText="1"/>
    </xf>
    <xf numFmtId="10" fontId="39" fillId="20" borderId="24" xfId="130" applyNumberFormat="1" applyFont="1" applyFill="1" applyBorder="1" applyAlignment="1">
      <alignment horizontal="center" vertical="center"/>
    </xf>
    <xf numFmtId="0" fontId="42" fillId="25" borderId="0" xfId="130" applyFont="1" applyFill="1" applyAlignment="1">
      <alignment horizontal="right" vertical="center"/>
    </xf>
    <xf numFmtId="0" fontId="17" fillId="25" borderId="0" xfId="130" applyFill="1" applyAlignment="1">
      <alignment horizontal="center" vertical="top"/>
    </xf>
    <xf numFmtId="0" fontId="46" fillId="25" borderId="0" xfId="130" applyFont="1" applyFill="1" applyAlignment="1">
      <alignment horizontal="center" vertical="top"/>
    </xf>
    <xf numFmtId="173" fontId="17" fillId="25" borderId="0" xfId="130" applyNumberFormat="1" applyFill="1"/>
    <xf numFmtId="0" fontId="37" fillId="25" borderId="39" xfId="130" applyFont="1" applyFill="1" applyBorder="1" applyAlignment="1">
      <alignment horizontal="left"/>
    </xf>
    <xf numFmtId="0" fontId="17" fillId="25" borderId="39" xfId="130" applyFill="1" applyBorder="1"/>
    <xf numFmtId="0" fontId="41" fillId="25" borderId="0" xfId="130" applyFont="1" applyFill="1"/>
    <xf numFmtId="0" fontId="37" fillId="25" borderId="39" xfId="130" applyFont="1" applyFill="1" applyBorder="1"/>
    <xf numFmtId="0" fontId="17" fillId="25" borderId="0" xfId="162" applyFont="1" applyFill="1" applyAlignment="1">
      <alignment horizontal="left" vertical="top"/>
    </xf>
    <xf numFmtId="0" fontId="17" fillId="25" borderId="0" xfId="130" applyFill="1" applyAlignment="1">
      <alignment vertical="top"/>
    </xf>
    <xf numFmtId="171" fontId="17" fillId="25" borderId="0" xfId="130" applyNumberFormat="1" applyFill="1"/>
    <xf numFmtId="0" fontId="17" fillId="25" borderId="0" xfId="130" applyFill="1" applyAlignment="1">
      <alignment horizontal="right"/>
    </xf>
    <xf numFmtId="49" fontId="17" fillId="25" borderId="0" xfId="130" applyNumberFormat="1" applyFill="1" applyAlignment="1">
      <alignment vertical="top"/>
    </xf>
    <xf numFmtId="0" fontId="37" fillId="25" borderId="0" xfId="162" applyFont="1" applyFill="1" applyAlignment="1">
      <alignment horizontal="left" vertical="top"/>
    </xf>
    <xf numFmtId="49" fontId="0" fillId="25" borderId="0" xfId="0" applyNumberFormat="1" applyFill="1"/>
    <xf numFmtId="0" fontId="0" fillId="25" borderId="0" xfId="0" applyFill="1" applyAlignment="1">
      <alignment horizontal="center"/>
    </xf>
    <xf numFmtId="0" fontId="0" fillId="25" borderId="0" xfId="0" applyFill="1" applyAlignment="1">
      <alignment horizontal="center" wrapText="1"/>
    </xf>
    <xf numFmtId="0" fontId="0" fillId="25" borderId="0" xfId="0" applyFill="1" applyAlignment="1">
      <alignment horizontal="right"/>
    </xf>
    <xf numFmtId="0" fontId="0" fillId="25" borderId="0" xfId="0" applyFill="1" applyAlignment="1">
      <alignment horizontal="center" vertical="center"/>
    </xf>
    <xf numFmtId="0" fontId="36" fillId="25" borderId="0" xfId="0" applyFont="1" applyFill="1" applyAlignment="1">
      <alignment horizontal="center" vertical="top" wrapText="1"/>
    </xf>
    <xf numFmtId="0" fontId="35" fillId="25" borderId="0" xfId="0" applyFont="1" applyFill="1" applyAlignment="1">
      <alignment horizontal="center" vertical="top"/>
    </xf>
    <xf numFmtId="0" fontId="23" fillId="25" borderId="29" xfId="163" applyFont="1" applyFill="1" applyBorder="1" applyProtection="1">
      <protection locked="0"/>
    </xf>
    <xf numFmtId="0" fontId="23" fillId="25" borderId="30" xfId="163" applyFont="1" applyFill="1" applyBorder="1" applyAlignment="1" applyProtection="1">
      <alignment horizontal="center"/>
      <protection locked="0"/>
    </xf>
    <xf numFmtId="166" fontId="47" fillId="25" borderId="30" xfId="163" applyNumberFormat="1" applyFont="1" applyFill="1" applyBorder="1" applyAlignment="1" applyProtection="1">
      <alignment horizontal="right" vertical="center"/>
      <protection locked="0"/>
    </xf>
    <xf numFmtId="10" fontId="47" fillId="25" borderId="31" xfId="3" applyNumberFormat="1" applyFont="1" applyFill="1" applyBorder="1" applyAlignment="1" applyProtection="1">
      <alignment horizontal="right" vertical="center"/>
      <protection locked="0"/>
    </xf>
    <xf numFmtId="0" fontId="17" fillId="25" borderId="0" xfId="0" applyFont="1" applyFill="1" applyAlignment="1">
      <alignment vertical="center" wrapText="1"/>
    </xf>
    <xf numFmtId="0" fontId="23" fillId="25" borderId="32" xfId="163" applyFont="1" applyFill="1" applyBorder="1" applyAlignment="1" applyProtection="1">
      <alignment horizontal="left" vertical="center"/>
      <protection locked="0"/>
    </xf>
    <xf numFmtId="2" fontId="23" fillId="25" borderId="0" xfId="163" applyNumberFormat="1" applyFont="1" applyFill="1" applyAlignment="1" applyProtection="1">
      <alignment horizontal="left" vertical="center"/>
      <protection locked="0"/>
    </xf>
    <xf numFmtId="49" fontId="17" fillId="25" borderId="35" xfId="0" applyNumberFormat="1" applyFont="1" applyFill="1" applyBorder="1" applyAlignment="1">
      <alignment vertical="center"/>
    </xf>
    <xf numFmtId="0" fontId="17" fillId="25" borderId="35" xfId="0" applyFont="1" applyFill="1" applyBorder="1" applyAlignment="1">
      <alignment vertical="center" wrapText="1"/>
    </xf>
    <xf numFmtId="0" fontId="17" fillId="25" borderId="36" xfId="0" applyFont="1" applyFill="1" applyBorder="1" applyAlignment="1">
      <alignment vertical="center" wrapText="1"/>
    </xf>
    <xf numFmtId="2" fontId="23" fillId="25" borderId="34" xfId="163" applyNumberFormat="1" applyFont="1" applyFill="1" applyBorder="1" applyAlignment="1" applyProtection="1">
      <alignment vertical="center" wrapText="1"/>
      <protection locked="0"/>
    </xf>
    <xf numFmtId="2" fontId="23" fillId="25" borderId="35" xfId="163" applyNumberFormat="1" applyFont="1" applyFill="1" applyBorder="1" applyAlignment="1" applyProtection="1">
      <alignment horizontal="center" vertical="center" wrapText="1"/>
      <protection locked="0"/>
    </xf>
    <xf numFmtId="10" fontId="49" fillId="25" borderId="34" xfId="163" applyNumberFormat="1" applyFont="1" applyFill="1" applyBorder="1" applyAlignment="1" applyProtection="1">
      <alignment horizontal="right" vertical="center" wrapText="1"/>
      <protection locked="0"/>
    </xf>
    <xf numFmtId="0" fontId="23" fillId="25" borderId="0" xfId="0" applyFont="1" applyFill="1" applyAlignment="1">
      <alignment horizontal="center" vertical="center"/>
    </xf>
    <xf numFmtId="0" fontId="47" fillId="25" borderId="0" xfId="0" applyFont="1" applyFill="1" applyAlignment="1">
      <alignment wrapText="1"/>
    </xf>
    <xf numFmtId="166" fontId="23" fillId="25" borderId="0" xfId="176" applyFont="1" applyFill="1" applyBorder="1" applyAlignment="1" applyProtection="1">
      <alignment vertical="center"/>
    </xf>
    <xf numFmtId="0" fontId="23" fillId="25" borderId="0" xfId="0" applyFont="1" applyFill="1" applyAlignment="1">
      <alignment horizontal="center" vertical="center" wrapText="1"/>
    </xf>
    <xf numFmtId="166" fontId="23" fillId="25" borderId="0" xfId="176" applyFont="1" applyFill="1" applyBorder="1" applyAlignment="1" applyProtection="1">
      <alignment horizontal="right" vertical="center"/>
    </xf>
    <xf numFmtId="1" fontId="0" fillId="25" borderId="0" xfId="0" applyNumberFormat="1" applyFill="1"/>
    <xf numFmtId="172" fontId="0" fillId="25" borderId="0" xfId="0" applyNumberFormat="1" applyFill="1" applyAlignment="1">
      <alignment horizontal="left" wrapText="1"/>
    </xf>
    <xf numFmtId="170" fontId="23" fillId="25" borderId="0" xfId="163" applyNumberFormat="1" applyFont="1" applyFill="1" applyAlignment="1" applyProtection="1">
      <alignment wrapText="1"/>
      <protection locked="0"/>
    </xf>
    <xf numFmtId="164" fontId="23" fillId="25" borderId="0" xfId="163" applyNumberFormat="1" applyFont="1" applyFill="1" applyAlignment="1" applyProtection="1">
      <alignment vertical="center" wrapText="1"/>
      <protection locked="0"/>
    </xf>
    <xf numFmtId="0" fontId="51" fillId="25" borderId="0" xfId="0" applyFont="1" applyFill="1" applyAlignment="1">
      <alignment horizontal="left" vertical="top" wrapText="1"/>
    </xf>
    <xf numFmtId="49" fontId="17" fillId="25" borderId="0" xfId="163" applyNumberFormat="1" applyFill="1" applyAlignment="1" applyProtection="1">
      <alignment vertical="center" wrapText="1"/>
      <protection locked="0"/>
    </xf>
    <xf numFmtId="0" fontId="17" fillId="25" borderId="0" xfId="130" applyFill="1" applyAlignment="1">
      <alignment vertical="center"/>
    </xf>
    <xf numFmtId="2" fontId="37" fillId="25" borderId="0" xfId="163" applyNumberFormat="1" applyFont="1" applyFill="1" applyAlignment="1" applyProtection="1">
      <alignment horizontal="center" vertical="center" wrapText="1"/>
      <protection locked="0"/>
    </xf>
    <xf numFmtId="1" fontId="17" fillId="25" borderId="0" xfId="163" applyNumberFormat="1" applyFill="1" applyAlignment="1" applyProtection="1">
      <alignment horizontal="center" vertical="center"/>
      <protection locked="0"/>
    </xf>
    <xf numFmtId="49" fontId="17" fillId="25" borderId="0" xfId="163" applyNumberFormat="1" applyFill="1" applyAlignment="1" applyProtection="1">
      <alignment horizontal="center" vertical="center"/>
      <protection locked="0"/>
    </xf>
    <xf numFmtId="0" fontId="23" fillId="25" borderId="0" xfId="0" applyFont="1" applyFill="1" applyAlignment="1">
      <alignment horizontal="justify" vertical="center" wrapText="1"/>
    </xf>
    <xf numFmtId="166" fontId="17" fillId="25" borderId="0" xfId="163" applyNumberFormat="1" applyFill="1" applyAlignment="1" applyProtection="1">
      <alignment vertical="center" wrapText="1"/>
      <protection locked="0"/>
    </xf>
    <xf numFmtId="0" fontId="17" fillId="25" borderId="0" xfId="163" applyFill="1" applyAlignment="1" applyProtection="1">
      <alignment horizontal="center" vertical="center" wrapText="1"/>
      <protection locked="0"/>
    </xf>
    <xf numFmtId="0" fontId="41" fillId="25" borderId="0" xfId="0" applyFont="1" applyFill="1" applyAlignment="1">
      <alignment horizontal="right"/>
    </xf>
    <xf numFmtId="166" fontId="17" fillId="25" borderId="0" xfId="176" applyFont="1" applyFill="1" applyBorder="1" applyAlignment="1" applyProtection="1">
      <alignment horizontal="left" vertical="center"/>
    </xf>
    <xf numFmtId="0" fontId="52" fillId="25" borderId="0" xfId="0" applyFont="1" applyFill="1"/>
    <xf numFmtId="0" fontId="17" fillId="25" borderId="0" xfId="163" applyFill="1" applyAlignment="1" applyProtection="1">
      <alignment vertical="center" wrapText="1"/>
      <protection locked="0"/>
    </xf>
    <xf numFmtId="166" fontId="17" fillId="25" borderId="0" xfId="163" applyNumberFormat="1" applyFill="1" applyAlignment="1" applyProtection="1">
      <alignment horizontal="right" vertical="center"/>
      <protection locked="0"/>
    </xf>
    <xf numFmtId="175" fontId="17" fillId="25" borderId="0" xfId="163" applyNumberFormat="1" applyFill="1" applyAlignment="1" applyProtection="1">
      <alignment horizontal="center" vertical="center"/>
      <protection locked="0"/>
    </xf>
    <xf numFmtId="166" fontId="43" fillId="25" borderId="0" xfId="176" applyFont="1" applyFill="1" applyBorder="1" applyAlignment="1" applyProtection="1">
      <alignment vertical="center"/>
    </xf>
    <xf numFmtId="0" fontId="17" fillId="25" borderId="0" xfId="163" applyFill="1" applyProtection="1">
      <protection locked="0"/>
    </xf>
    <xf numFmtId="0" fontId="0" fillId="0" borderId="0" xfId="0" applyAlignment="1">
      <alignment horizontal="center"/>
    </xf>
    <xf numFmtId="0" fontId="40" fillId="25" borderId="42" xfId="163" applyFont="1" applyFill="1" applyBorder="1" applyAlignment="1" applyProtection="1">
      <alignment horizontal="center" vertical="center" wrapText="1"/>
      <protection locked="0"/>
    </xf>
    <xf numFmtId="1" fontId="47" fillId="25" borderId="29" xfId="163" applyNumberFormat="1" applyFont="1" applyFill="1" applyBorder="1" applyProtection="1">
      <protection locked="0"/>
    </xf>
    <xf numFmtId="1" fontId="23" fillId="25" borderId="30" xfId="163" applyNumberFormat="1" applyFont="1" applyFill="1" applyBorder="1" applyAlignment="1" applyProtection="1">
      <alignment horizontal="left" vertical="center"/>
      <protection locked="0"/>
    </xf>
    <xf numFmtId="1" fontId="23" fillId="25" borderId="30" xfId="163" applyNumberFormat="1" applyFont="1" applyFill="1" applyBorder="1" applyAlignment="1" applyProtection="1">
      <alignment horizontal="right"/>
      <protection locked="0"/>
    </xf>
    <xf numFmtId="1" fontId="54" fillId="25" borderId="31" xfId="163" applyNumberFormat="1" applyFont="1" applyFill="1" applyBorder="1" applyProtection="1">
      <protection locked="0"/>
    </xf>
    <xf numFmtId="1" fontId="47" fillId="25" borderId="32" xfId="163" applyNumberFormat="1" applyFont="1" applyFill="1" applyBorder="1" applyProtection="1">
      <protection locked="0"/>
    </xf>
    <xf numFmtId="1" fontId="23" fillId="25" borderId="0" xfId="163" applyNumberFormat="1" applyFont="1" applyFill="1" applyAlignment="1" applyProtection="1">
      <alignment vertical="center"/>
      <protection locked="0"/>
    </xf>
    <xf numFmtId="1" fontId="23" fillId="25" borderId="0" xfId="163" applyNumberFormat="1" applyFont="1" applyFill="1" applyAlignment="1" applyProtection="1">
      <alignment horizontal="right"/>
      <protection locked="0"/>
    </xf>
    <xf numFmtId="1" fontId="54" fillId="25" borderId="33" xfId="163" applyNumberFormat="1" applyFont="1" applyFill="1" applyBorder="1" applyProtection="1">
      <protection locked="0"/>
    </xf>
    <xf numFmtId="1" fontId="47" fillId="25" borderId="0" xfId="163" applyNumberFormat="1" applyFont="1" applyFill="1" applyAlignment="1" applyProtection="1">
      <alignment horizontal="left" vertical="center"/>
      <protection locked="0"/>
    </xf>
    <xf numFmtId="2" fontId="23" fillId="25" borderId="35" xfId="163" applyNumberFormat="1" applyFont="1" applyFill="1" applyBorder="1" applyAlignment="1" applyProtection="1">
      <alignment horizontal="right" vertical="center"/>
      <protection locked="0"/>
    </xf>
    <xf numFmtId="1" fontId="54" fillId="25" borderId="36" xfId="163" applyNumberFormat="1" applyFont="1" applyFill="1" applyBorder="1" applyProtection="1">
      <protection locked="0"/>
    </xf>
    <xf numFmtId="1" fontId="47" fillId="25" borderId="30" xfId="163" applyNumberFormat="1" applyFont="1" applyFill="1" applyBorder="1" applyProtection="1">
      <protection locked="0"/>
    </xf>
    <xf numFmtId="0" fontId="55" fillId="25" borderId="30" xfId="163" applyFont="1" applyFill="1" applyBorder="1" applyAlignment="1" applyProtection="1">
      <alignment wrapText="1"/>
      <protection locked="0"/>
    </xf>
    <xf numFmtId="0" fontId="37" fillId="25" borderId="30" xfId="0" applyFont="1" applyFill="1" applyBorder="1" applyAlignment="1">
      <alignment horizontal="center"/>
    </xf>
    <xf numFmtId="2" fontId="23" fillId="25" borderId="30" xfId="163" applyNumberFormat="1" applyFont="1" applyFill="1" applyBorder="1" applyAlignment="1" applyProtection="1">
      <alignment vertical="center" wrapText="1"/>
      <protection locked="0"/>
    </xf>
    <xf numFmtId="0" fontId="0" fillId="25" borderId="30" xfId="0" applyFill="1" applyBorder="1"/>
    <xf numFmtId="0" fontId="56" fillId="25" borderId="0" xfId="0" applyFont="1" applyFill="1" applyAlignment="1">
      <alignment vertical="center"/>
    </xf>
    <xf numFmtId="2" fontId="37" fillId="29" borderId="24" xfId="0" applyNumberFormat="1" applyFont="1" applyFill="1" applyBorder="1" applyAlignment="1">
      <alignment horizontal="center" vertical="center"/>
    </xf>
    <xf numFmtId="0" fontId="37" fillId="29" borderId="24" xfId="0" applyFont="1" applyFill="1" applyBorder="1" applyAlignment="1">
      <alignment vertical="center"/>
    </xf>
    <xf numFmtId="0" fontId="37" fillId="29" borderId="24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57" fillId="29" borderId="24" xfId="0" applyFont="1" applyFill="1" applyBorder="1" applyAlignment="1">
      <alignment horizontal="left" vertical="top" wrapText="1"/>
    </xf>
    <xf numFmtId="0" fontId="57" fillId="29" borderId="24" xfId="0" applyFont="1" applyFill="1" applyBorder="1" applyAlignment="1">
      <alignment horizontal="center" vertical="top" wrapText="1"/>
    </xf>
    <xf numFmtId="0" fontId="57" fillId="29" borderId="24" xfId="0" applyFont="1" applyFill="1" applyBorder="1" applyAlignment="1">
      <alignment horizontal="right" vertical="top" wrapText="1"/>
    </xf>
    <xf numFmtId="2" fontId="17" fillId="25" borderId="0" xfId="0" applyNumberFormat="1" applyFont="1" applyFill="1" applyAlignment="1">
      <alignment horizontal="center"/>
    </xf>
    <xf numFmtId="0" fontId="17" fillId="25" borderId="0" xfId="0" applyFont="1" applyFill="1"/>
    <xf numFmtId="0" fontId="17" fillId="25" borderId="0" xfId="0" applyFont="1" applyFill="1" applyAlignment="1">
      <alignment horizontal="center"/>
    </xf>
    <xf numFmtId="2" fontId="37" fillId="25" borderId="0" xfId="0" applyNumberFormat="1" applyFont="1" applyFill="1" applyAlignment="1">
      <alignment horizontal="center"/>
    </xf>
    <xf numFmtId="2" fontId="52" fillId="25" borderId="0" xfId="0" applyNumberFormat="1" applyFont="1" applyFill="1" applyAlignment="1">
      <alignment horizontal="center"/>
    </xf>
    <xf numFmtId="0" fontId="59" fillId="0" borderId="0" xfId="0" applyFont="1"/>
    <xf numFmtId="0" fontId="26" fillId="25" borderId="0" xfId="0" applyFont="1" applyFill="1" applyAlignment="1">
      <alignment horizontal="center"/>
    </xf>
    <xf numFmtId="0" fontId="17" fillId="25" borderId="30" xfId="0" applyFont="1" applyFill="1" applyBorder="1" applyAlignment="1">
      <alignment vertical="center" wrapText="1"/>
    </xf>
    <xf numFmtId="0" fontId="23" fillId="25" borderId="29" xfId="163" applyFont="1" applyFill="1" applyBorder="1" applyAlignment="1" applyProtection="1">
      <alignment vertical="center"/>
      <protection locked="0"/>
    </xf>
    <xf numFmtId="0" fontId="23" fillId="25" borderId="32" xfId="163" applyFont="1" applyFill="1" applyBorder="1" applyAlignment="1" applyProtection="1">
      <alignment vertical="center"/>
      <protection locked="0"/>
    </xf>
    <xf numFmtId="2" fontId="47" fillId="25" borderId="0" xfId="163" applyNumberFormat="1" applyFont="1" applyFill="1" applyAlignment="1" applyProtection="1">
      <alignment vertical="center"/>
      <protection locked="0"/>
    </xf>
    <xf numFmtId="0" fontId="17" fillId="25" borderId="35" xfId="0" applyFont="1" applyFill="1" applyBorder="1" applyAlignment="1">
      <alignment horizontal="left" vertical="center" wrapText="1"/>
    </xf>
    <xf numFmtId="0" fontId="63" fillId="0" borderId="0" xfId="0" applyFont="1"/>
    <xf numFmtId="0" fontId="63" fillId="0" borderId="0" xfId="0" applyFont="1" applyAlignment="1">
      <alignment horizontal="center"/>
    </xf>
    <xf numFmtId="0" fontId="64" fillId="0" borderId="0" xfId="0" applyFont="1"/>
    <xf numFmtId="0" fontId="65" fillId="0" borderId="0" xfId="0" applyFont="1"/>
    <xf numFmtId="0" fontId="66" fillId="0" borderId="0" xfId="0" applyFont="1"/>
    <xf numFmtId="0" fontId="68" fillId="0" borderId="19" xfId="0" applyFont="1" applyBorder="1" applyAlignment="1">
      <alignment horizontal="center"/>
    </xf>
    <xf numFmtId="0" fontId="68" fillId="0" borderId="0" xfId="0" applyFont="1" applyAlignment="1">
      <alignment horizontal="center"/>
    </xf>
    <xf numFmtId="176" fontId="70" fillId="0" borderId="0" xfId="0" applyNumberFormat="1" applyFont="1" applyAlignment="1">
      <alignment horizontal="center"/>
    </xf>
    <xf numFmtId="0" fontId="71" fillId="0" borderId="0" xfId="0" applyFont="1"/>
    <xf numFmtId="0" fontId="72" fillId="0" borderId="46" xfId="0" applyFont="1" applyBorder="1"/>
    <xf numFmtId="0" fontId="63" fillId="0" borderId="39" xfId="0" applyFont="1" applyBorder="1"/>
    <xf numFmtId="0" fontId="63" fillId="0" borderId="39" xfId="0" applyFont="1" applyBorder="1" applyAlignment="1">
      <alignment horizontal="center"/>
    </xf>
    <xf numFmtId="0" fontId="63" fillId="0" borderId="47" xfId="0" applyFont="1" applyBorder="1" applyAlignment="1">
      <alignment horizontal="center"/>
    </xf>
    <xf numFmtId="0" fontId="68" fillId="0" borderId="25" xfId="0" applyFont="1" applyBorder="1" applyAlignment="1">
      <alignment horizontal="left"/>
    </xf>
    <xf numFmtId="0" fontId="63" fillId="0" borderId="23" xfId="0" applyFont="1" applyBorder="1"/>
    <xf numFmtId="0" fontId="63" fillId="0" borderId="48" xfId="0" applyFont="1" applyBorder="1"/>
    <xf numFmtId="0" fontId="63" fillId="0" borderId="21" xfId="0" applyFont="1" applyBorder="1"/>
    <xf numFmtId="0" fontId="70" fillId="0" borderId="25" xfId="0" applyFont="1" applyBorder="1"/>
    <xf numFmtId="0" fontId="74" fillId="0" borderId="23" xfId="0" applyFont="1" applyBorder="1"/>
    <xf numFmtId="0" fontId="74" fillId="0" borderId="48" xfId="0" applyFont="1" applyBorder="1"/>
    <xf numFmtId="176" fontId="75" fillId="0" borderId="37" xfId="0" applyNumberFormat="1" applyFont="1" applyBorder="1" applyAlignment="1">
      <alignment horizontal="center"/>
    </xf>
    <xf numFmtId="0" fontId="72" fillId="0" borderId="0" xfId="0" applyFont="1"/>
    <xf numFmtId="0" fontId="70" fillId="0" borderId="21" xfId="0" applyFont="1" applyBorder="1"/>
    <xf numFmtId="0" fontId="74" fillId="0" borderId="38" xfId="0" applyFont="1" applyBorder="1"/>
    <xf numFmtId="0" fontId="74" fillId="0" borderId="0" xfId="0" applyFont="1"/>
    <xf numFmtId="0" fontId="63" fillId="0" borderId="46" xfId="0" applyFont="1" applyBorder="1" applyAlignment="1">
      <alignment horizontal="center"/>
    </xf>
    <xf numFmtId="0" fontId="76" fillId="0" borderId="19" xfId="0" applyFont="1" applyBorder="1" applyAlignment="1">
      <alignment horizontal="center"/>
    </xf>
    <xf numFmtId="0" fontId="70" fillId="0" borderId="47" xfId="0" applyFont="1" applyBorder="1" applyAlignment="1">
      <alignment horizontal="center"/>
    </xf>
    <xf numFmtId="4" fontId="65" fillId="0" borderId="19" xfId="0" applyNumberFormat="1" applyFont="1" applyBorder="1" applyAlignment="1">
      <alignment horizontal="center"/>
    </xf>
    <xf numFmtId="0" fontId="63" fillId="0" borderId="48" xfId="0" applyFont="1" applyBorder="1" applyAlignment="1">
      <alignment horizontal="center"/>
    </xf>
    <xf numFmtId="0" fontId="65" fillId="0" borderId="20" xfId="0" applyFont="1" applyBorder="1" applyAlignment="1">
      <alignment horizontal="center"/>
    </xf>
    <xf numFmtId="0" fontId="65" fillId="0" borderId="49" xfId="0" applyFont="1" applyBorder="1" applyAlignment="1">
      <alignment horizontal="center"/>
    </xf>
    <xf numFmtId="4" fontId="71" fillId="0" borderId="19" xfId="0" applyNumberFormat="1" applyFont="1" applyBorder="1" applyAlignment="1">
      <alignment horizontal="center"/>
    </xf>
    <xf numFmtId="0" fontId="65" fillId="0" borderId="37" xfId="0" applyFont="1" applyBorder="1" applyAlignment="1">
      <alignment horizontal="center"/>
    </xf>
    <xf numFmtId="0" fontId="65" fillId="0" borderId="22" xfId="0" applyFont="1" applyBorder="1" applyAlignment="1">
      <alignment horizontal="center"/>
    </xf>
    <xf numFmtId="0" fontId="79" fillId="0" borderId="26" xfId="0" applyFont="1" applyBorder="1" applyAlignment="1">
      <alignment horizontal="center" vertical="top" wrapText="1"/>
    </xf>
    <xf numFmtId="0" fontId="79" fillId="0" borderId="22" xfId="0" applyFont="1" applyBorder="1" applyAlignment="1">
      <alignment horizontal="center" vertical="top" wrapText="1"/>
    </xf>
    <xf numFmtId="4" fontId="65" fillId="30" borderId="49" xfId="0" applyNumberFormat="1" applyFont="1" applyFill="1" applyBorder="1" applyAlignment="1">
      <alignment horizontal="center"/>
    </xf>
    <xf numFmtId="0" fontId="70" fillId="0" borderId="20" xfId="0" applyFont="1" applyBorder="1" applyAlignment="1">
      <alignment vertical="top"/>
    </xf>
    <xf numFmtId="0" fontId="81" fillId="0" borderId="19" xfId="0" applyFont="1" applyBorder="1" applyAlignment="1">
      <alignment vertical="top" wrapText="1"/>
    </xf>
    <xf numFmtId="0" fontId="65" fillId="0" borderId="50" xfId="0" applyFont="1" applyBorder="1" applyAlignment="1">
      <alignment horizontal="center"/>
    </xf>
    <xf numFmtId="4" fontId="82" fillId="0" borderId="52" xfId="0" applyNumberFormat="1" applyFont="1" applyBorder="1" applyAlignment="1">
      <alignment horizontal="center"/>
    </xf>
    <xf numFmtId="0" fontId="83" fillId="0" borderId="37" xfId="0" applyFont="1" applyBorder="1" applyAlignment="1">
      <alignment horizontal="right" vertical="top"/>
    </xf>
    <xf numFmtId="0" fontId="81" fillId="0" borderId="37" xfId="0" applyFont="1" applyBorder="1" applyAlignment="1">
      <alignment vertical="top"/>
    </xf>
    <xf numFmtId="0" fontId="78" fillId="0" borderId="22" xfId="0" applyFont="1" applyBorder="1" applyAlignment="1">
      <alignment horizontal="center"/>
    </xf>
    <xf numFmtId="0" fontId="81" fillId="0" borderId="19" xfId="0" applyFont="1" applyBorder="1" applyAlignment="1">
      <alignment vertical="top"/>
    </xf>
    <xf numFmtId="0" fontId="71" fillId="0" borderId="19" xfId="0" applyFont="1" applyBorder="1" applyAlignment="1">
      <alignment vertical="top"/>
    </xf>
    <xf numFmtId="4" fontId="65" fillId="0" borderId="52" xfId="0" applyNumberFormat="1" applyFont="1" applyBorder="1" applyAlignment="1">
      <alignment horizontal="center"/>
    </xf>
    <xf numFmtId="0" fontId="63" fillId="0" borderId="37" xfId="0" applyFont="1" applyBorder="1" applyAlignment="1">
      <alignment horizontal="right" vertical="top"/>
    </xf>
    <xf numFmtId="0" fontId="65" fillId="0" borderId="37" xfId="0" applyFont="1" applyBorder="1" applyAlignment="1">
      <alignment vertical="top"/>
    </xf>
    <xf numFmtId="0" fontId="68" fillId="30" borderId="54" xfId="0" applyFont="1" applyFill="1" applyBorder="1" applyAlignment="1">
      <alignment horizontal="left" vertical="center"/>
    </xf>
    <xf numFmtId="0" fontId="65" fillId="30" borderId="55" xfId="0" applyFont="1" applyFill="1" applyBorder="1"/>
    <xf numFmtId="0" fontId="71" fillId="30" borderId="56" xfId="0" applyFont="1" applyFill="1" applyBorder="1" applyAlignment="1">
      <alignment horizontal="center"/>
    </xf>
    <xf numFmtId="4" fontId="65" fillId="30" borderId="38" xfId="0" applyNumberFormat="1" applyFont="1" applyFill="1" applyBorder="1" applyAlignment="1">
      <alignment horizontal="center"/>
    </xf>
    <xf numFmtId="4" fontId="65" fillId="30" borderId="25" xfId="0" applyNumberFormat="1" applyFont="1" applyFill="1" applyBorder="1"/>
    <xf numFmtId="4" fontId="65" fillId="30" borderId="22" xfId="0" applyNumberFormat="1" applyFont="1" applyFill="1" applyBorder="1"/>
    <xf numFmtId="4" fontId="65" fillId="30" borderId="22" xfId="0" applyNumberFormat="1" applyFont="1" applyFill="1" applyBorder="1" applyAlignment="1">
      <alignment horizontal="center"/>
    </xf>
    <xf numFmtId="0" fontId="78" fillId="0" borderId="21" xfId="0" applyFont="1" applyBorder="1" applyAlignment="1">
      <alignment horizontal="left"/>
    </xf>
    <xf numFmtId="0" fontId="71" fillId="0" borderId="38" xfId="0" applyFont="1" applyBorder="1" applyAlignment="1">
      <alignment horizontal="left"/>
    </xf>
    <xf numFmtId="0" fontId="71" fillId="0" borderId="22" xfId="0" applyFont="1" applyBorder="1" applyAlignment="1">
      <alignment horizontal="center"/>
    </xf>
    <xf numFmtId="4" fontId="81" fillId="0" borderId="26" xfId="0" applyNumberFormat="1" applyFont="1" applyBorder="1" applyAlignment="1">
      <alignment horizontal="center"/>
    </xf>
    <xf numFmtId="0" fontId="71" fillId="0" borderId="21" xfId="0" applyFont="1" applyBorder="1" applyAlignment="1">
      <alignment horizontal="left"/>
    </xf>
    <xf numFmtId="0" fontId="81" fillId="0" borderId="38" xfId="0" applyFont="1" applyBorder="1" applyAlignment="1">
      <alignment horizontal="left"/>
    </xf>
    <xf numFmtId="0" fontId="81" fillId="0" borderId="22" xfId="0" applyFont="1" applyBorder="1" applyAlignment="1">
      <alignment horizontal="center"/>
    </xf>
    <xf numFmtId="0" fontId="75" fillId="0" borderId="0" xfId="0" applyFont="1"/>
    <xf numFmtId="0" fontId="83" fillId="0" borderId="0" xfId="0" applyFont="1" applyAlignment="1">
      <alignment horizontal="left"/>
    </xf>
    <xf numFmtId="0" fontId="81" fillId="0" borderId="0" xfId="0" applyFont="1" applyAlignment="1">
      <alignment horizontal="left"/>
    </xf>
    <xf numFmtId="0" fontId="81" fillId="0" borderId="0" xfId="0" applyFont="1" applyAlignment="1">
      <alignment horizontal="center"/>
    </xf>
    <xf numFmtId="4" fontId="78" fillId="0" borderId="0" xfId="0" applyNumberFormat="1" applyFont="1" applyAlignment="1">
      <alignment horizontal="center"/>
    </xf>
    <xf numFmtId="4" fontId="81" fillId="0" borderId="0" xfId="0" applyNumberFormat="1" applyFont="1" applyAlignment="1">
      <alignment horizontal="center"/>
    </xf>
    <xf numFmtId="0" fontId="84" fillId="0" borderId="0" xfId="0" applyFont="1"/>
    <xf numFmtId="0" fontId="65" fillId="0" borderId="0" xfId="0" applyFont="1" applyAlignment="1">
      <alignment horizontal="center"/>
    </xf>
    <xf numFmtId="0" fontId="85" fillId="0" borderId="0" xfId="0" applyFont="1"/>
    <xf numFmtId="0" fontId="86" fillId="0" borderId="0" xfId="0" applyFont="1" applyAlignment="1">
      <alignment horizontal="right"/>
    </xf>
    <xf numFmtId="0" fontId="87" fillId="0" borderId="0" xfId="0" applyFont="1" applyAlignment="1">
      <alignment horizontal="center"/>
    </xf>
    <xf numFmtId="0" fontId="87" fillId="0" borderId="0" xfId="0" applyFont="1"/>
    <xf numFmtId="0" fontId="63" fillId="0" borderId="0" xfId="0" applyFont="1" applyAlignment="1">
      <alignment horizontal="right"/>
    </xf>
    <xf numFmtId="0" fontId="82" fillId="0" borderId="57" xfId="0" applyFont="1" applyBorder="1"/>
    <xf numFmtId="0" fontId="63" fillId="0" borderId="58" xfId="0" applyFont="1" applyBorder="1" applyAlignment="1">
      <alignment horizontal="center"/>
    </xf>
    <xf numFmtId="0" fontId="82" fillId="0" borderId="59" xfId="0" applyFont="1" applyBorder="1"/>
    <xf numFmtId="0" fontId="63" fillId="0" borderId="60" xfId="0" applyFont="1" applyBorder="1" applyAlignment="1">
      <alignment horizontal="center"/>
    </xf>
    <xf numFmtId="0" fontId="65" fillId="0" borderId="59" xfId="0" applyFont="1" applyBorder="1"/>
    <xf numFmtId="0" fontId="82" fillId="0" borderId="61" xfId="0" applyFont="1" applyBorder="1"/>
    <xf numFmtId="0" fontId="63" fillId="0" borderId="62" xfId="0" applyFont="1" applyBorder="1" applyAlignment="1">
      <alignment horizontal="center"/>
    </xf>
    <xf numFmtId="2" fontId="37" fillId="0" borderId="29" xfId="0" applyNumberFormat="1" applyFont="1" applyBorder="1"/>
    <xf numFmtId="2" fontId="23" fillId="0" borderId="30" xfId="0" applyNumberFormat="1" applyFont="1" applyBorder="1"/>
    <xf numFmtId="2" fontId="39" fillId="0" borderId="30" xfId="0" applyNumberFormat="1" applyFont="1" applyBorder="1"/>
    <xf numFmtId="2" fontId="17" fillId="0" borderId="30" xfId="204" applyNumberFormat="1" applyFont="1" applyBorder="1" applyProtection="1"/>
    <xf numFmtId="177" fontId="89" fillId="0" borderId="30" xfId="204" applyNumberFormat="1" applyFont="1" applyBorder="1" applyAlignment="1" applyProtection="1">
      <alignment horizontal="center"/>
    </xf>
    <xf numFmtId="177" fontId="17" fillId="0" borderId="30" xfId="204" applyNumberFormat="1" applyFont="1" applyBorder="1" applyAlignment="1" applyProtection="1">
      <alignment vertical="center"/>
    </xf>
    <xf numFmtId="0" fontId="0" fillId="0" borderId="30" xfId="0" applyBorder="1"/>
    <xf numFmtId="2" fontId="37" fillId="0" borderId="32" xfId="0" applyNumberFormat="1" applyFont="1" applyBorder="1"/>
    <xf numFmtId="177" fontId="17" fillId="0" borderId="0" xfId="204" applyNumberFormat="1" applyFont="1" applyBorder="1" applyAlignment="1" applyProtection="1">
      <alignment horizontal="left"/>
    </xf>
    <xf numFmtId="177" fontId="90" fillId="0" borderId="0" xfId="204" applyNumberFormat="1" applyFont="1" applyBorder="1" applyAlignment="1" applyProtection="1">
      <alignment horizontal="center"/>
    </xf>
    <xf numFmtId="2" fontId="17" fillId="0" borderId="0" xfId="204" applyNumberFormat="1" applyFont="1" applyBorder="1" applyProtection="1"/>
    <xf numFmtId="2" fontId="89" fillId="0" borderId="0" xfId="204" applyNumberFormat="1" applyFont="1" applyBorder="1" applyAlignment="1" applyProtection="1">
      <alignment horizontal="center"/>
    </xf>
    <xf numFmtId="177" fontId="17" fillId="0" borderId="0" xfId="204" applyNumberFormat="1" applyFont="1" applyBorder="1" applyAlignment="1" applyProtection="1">
      <alignment vertical="center"/>
    </xf>
    <xf numFmtId="2" fontId="37" fillId="0" borderId="34" xfId="0" applyNumberFormat="1" applyFont="1" applyBorder="1"/>
    <xf numFmtId="177" fontId="23" fillId="0" borderId="35" xfId="204" applyNumberFormat="1" applyFont="1" applyBorder="1" applyAlignment="1" applyProtection="1">
      <alignment horizontal="left"/>
    </xf>
    <xf numFmtId="177" fontId="90" fillId="0" borderId="35" xfId="204" applyNumberFormat="1" applyFont="1" applyBorder="1" applyAlignment="1" applyProtection="1">
      <alignment horizontal="center"/>
    </xf>
    <xf numFmtId="1" fontId="17" fillId="0" borderId="35" xfId="204" applyNumberFormat="1" applyFont="1" applyBorder="1" applyAlignment="1" applyProtection="1">
      <alignment horizontal="left"/>
    </xf>
    <xf numFmtId="177" fontId="89" fillId="0" borderId="35" xfId="204" applyNumberFormat="1" applyFont="1" applyBorder="1" applyAlignment="1" applyProtection="1">
      <alignment horizontal="center"/>
    </xf>
    <xf numFmtId="177" fontId="17" fillId="0" borderId="35" xfId="204" applyNumberFormat="1" applyFont="1" applyBorder="1" applyAlignment="1" applyProtection="1">
      <alignment vertical="center"/>
    </xf>
    <xf numFmtId="0" fontId="0" fillId="0" borderId="35" xfId="0" applyBorder="1"/>
    <xf numFmtId="2" fontId="47" fillId="0" borderId="0" xfId="0" applyNumberFormat="1" applyFont="1"/>
    <xf numFmtId="2" fontId="37" fillId="0" borderId="0" xfId="0" applyNumberFormat="1" applyFont="1"/>
    <xf numFmtId="0" fontId="91" fillId="0" borderId="0" xfId="225" applyFont="1"/>
    <xf numFmtId="177" fontId="0" fillId="0" borderId="0" xfId="0" applyNumberFormat="1"/>
    <xf numFmtId="2" fontId="0" fillId="0" borderId="39" xfId="0" applyNumberFormat="1" applyBorder="1"/>
    <xf numFmtId="0" fontId="0" fillId="0" borderId="39" xfId="0" applyBorder="1"/>
    <xf numFmtId="2" fontId="0" fillId="0" borderId="0" xfId="0" applyNumberFormat="1"/>
    <xf numFmtId="2" fontId="37" fillId="0" borderId="29" xfId="0" applyNumberFormat="1" applyFont="1" applyBorder="1" applyAlignment="1">
      <alignment horizontal="right"/>
    </xf>
    <xf numFmtId="2" fontId="37" fillId="0" borderId="32" xfId="0" applyNumberFormat="1" applyFont="1" applyBorder="1" applyAlignment="1">
      <alignment horizontal="right"/>
    </xf>
    <xf numFmtId="2" fontId="37" fillId="0" borderId="34" xfId="0" applyNumberFormat="1" applyFont="1" applyBorder="1" applyAlignment="1">
      <alignment horizontal="right"/>
    </xf>
    <xf numFmtId="170" fontId="17" fillId="0" borderId="0" xfId="204" applyNumberFormat="1" applyFont="1" applyBorder="1" applyAlignment="1" applyProtection="1">
      <alignment horizontal="left"/>
    </xf>
    <xf numFmtId="177" fontId="17" fillId="0" borderId="0" xfId="204" applyNumberFormat="1" applyFont="1" applyBorder="1" applyAlignment="1" applyProtection="1">
      <alignment horizontal="center" vertical="center"/>
    </xf>
    <xf numFmtId="17" fontId="17" fillId="0" borderId="0" xfId="0" applyNumberFormat="1" applyFont="1" applyAlignment="1">
      <alignment horizontal="left" wrapText="1"/>
    </xf>
    <xf numFmtId="0" fontId="17" fillId="0" borderId="0" xfId="146" applyAlignment="1">
      <alignment vertical="center"/>
    </xf>
    <xf numFmtId="0" fontId="17" fillId="0" borderId="0" xfId="225"/>
    <xf numFmtId="0" fontId="91" fillId="29" borderId="0" xfId="225" applyFont="1" applyFill="1"/>
    <xf numFmtId="0" fontId="17" fillId="29" borderId="0" xfId="225" applyFill="1"/>
    <xf numFmtId="0" fontId="17" fillId="0" borderId="0" xfId="226" applyAlignment="1">
      <alignment vertical="center"/>
    </xf>
    <xf numFmtId="0" fontId="91" fillId="0" borderId="69" xfId="225" applyFont="1" applyBorder="1"/>
    <xf numFmtId="0" fontId="0" fillId="0" borderId="70" xfId="0" applyBorder="1"/>
    <xf numFmtId="177" fontId="17" fillId="0" borderId="70" xfId="225" applyNumberFormat="1" applyBorder="1"/>
    <xf numFmtId="0" fontId="17" fillId="0" borderId="70" xfId="225" applyBorder="1"/>
    <xf numFmtId="0" fontId="17" fillId="0" borderId="70" xfId="146" applyBorder="1" applyAlignment="1">
      <alignment vertical="center"/>
    </xf>
    <xf numFmtId="0" fontId="17" fillId="0" borderId="71" xfId="225" applyBorder="1"/>
    <xf numFmtId="0" fontId="91" fillId="0" borderId="72" xfId="225" applyFont="1" applyBorder="1"/>
    <xf numFmtId="0" fontId="0" fillId="0" borderId="73" xfId="0" applyBorder="1"/>
    <xf numFmtId="0" fontId="17" fillId="0" borderId="73" xfId="225" applyBorder="1"/>
    <xf numFmtId="0" fontId="17" fillId="0" borderId="73" xfId="146" applyBorder="1" applyAlignment="1">
      <alignment vertical="center"/>
    </xf>
    <xf numFmtId="0" fontId="17" fillId="0" borderId="74" xfId="225" applyBorder="1"/>
    <xf numFmtId="0" fontId="17" fillId="0" borderId="0" xfId="227"/>
    <xf numFmtId="178" fontId="0" fillId="31" borderId="0" xfId="0" applyNumberFormat="1" applyFill="1"/>
    <xf numFmtId="2" fontId="17" fillId="31" borderId="0" xfId="225" applyNumberFormat="1" applyFill="1"/>
    <xf numFmtId="0" fontId="17" fillId="0" borderId="0" xfId="228" applyAlignment="1">
      <alignment vertical="center"/>
    </xf>
    <xf numFmtId="178" fontId="17" fillId="0" borderId="0" xfId="228" applyNumberFormat="1" applyAlignment="1">
      <alignment vertical="center"/>
    </xf>
    <xf numFmtId="0" fontId="17" fillId="0" borderId="0" xfId="226" applyAlignment="1">
      <alignment horizontal="right" vertical="center"/>
    </xf>
    <xf numFmtId="0" fontId="17" fillId="25" borderId="0" xfId="228" applyFill="1" applyAlignment="1">
      <alignment vertical="center"/>
    </xf>
    <xf numFmtId="0" fontId="17" fillId="25" borderId="0" xfId="226" applyFill="1" applyAlignment="1">
      <alignment vertical="center"/>
    </xf>
    <xf numFmtId="0" fontId="17" fillId="25" borderId="0" xfId="226" applyFill="1" applyAlignment="1">
      <alignment horizontal="right" vertical="center"/>
    </xf>
    <xf numFmtId="0" fontId="17" fillId="31" borderId="0" xfId="226" applyFill="1" applyAlignment="1">
      <alignment vertical="center"/>
    </xf>
    <xf numFmtId="166" fontId="17" fillId="31" borderId="0" xfId="204" applyFont="1" applyFill="1" applyBorder="1" applyAlignment="1" applyProtection="1">
      <alignment vertical="center"/>
    </xf>
    <xf numFmtId="166" fontId="17" fillId="0" borderId="0" xfId="204" applyFont="1" applyBorder="1" applyAlignment="1" applyProtection="1">
      <alignment vertical="center"/>
    </xf>
    <xf numFmtId="0" fontId="17" fillId="32" borderId="0" xfId="226" applyFill="1" applyAlignment="1">
      <alignment horizontal="right" vertical="center"/>
    </xf>
    <xf numFmtId="179" fontId="17" fillId="32" borderId="0" xfId="226" applyNumberFormat="1" applyFill="1" applyAlignment="1">
      <alignment vertical="center"/>
    </xf>
    <xf numFmtId="2" fontId="17" fillId="0" borderId="0" xfId="226" applyNumberFormat="1" applyAlignment="1">
      <alignment horizontal="right" vertical="center" indent="1"/>
    </xf>
    <xf numFmtId="0" fontId="91" fillId="14" borderId="0" xfId="225" applyFont="1" applyFill="1" applyAlignment="1">
      <alignment horizontal="center" vertical="center"/>
    </xf>
    <xf numFmtId="0" fontId="91" fillId="14" borderId="0" xfId="225" applyFont="1" applyFill="1" applyAlignment="1">
      <alignment horizontal="right" vertical="center"/>
    </xf>
    <xf numFmtId="2" fontId="17" fillId="20" borderId="0" xfId="225" applyNumberFormat="1" applyFill="1" applyAlignment="1">
      <alignment vertical="center"/>
    </xf>
    <xf numFmtId="0" fontId="17" fillId="20" borderId="0" xfId="225" applyFill="1" applyAlignment="1">
      <alignment vertical="center"/>
    </xf>
    <xf numFmtId="0" fontId="37" fillId="0" borderId="39" xfId="146" applyFont="1" applyBorder="1" applyAlignment="1">
      <alignment vertical="center"/>
    </xf>
    <xf numFmtId="0" fontId="17" fillId="0" borderId="39" xfId="146" applyBorder="1" applyAlignment="1">
      <alignment vertical="center"/>
    </xf>
    <xf numFmtId="2" fontId="37" fillId="0" borderId="0" xfId="146" applyNumberFormat="1" applyFont="1" applyAlignment="1">
      <alignment horizontal="right" vertical="center"/>
    </xf>
    <xf numFmtId="2" fontId="17" fillId="0" borderId="0" xfId="146" applyNumberFormat="1" applyAlignment="1">
      <alignment vertical="center"/>
    </xf>
    <xf numFmtId="0" fontId="37" fillId="0" borderId="0" xfId="146" applyFont="1" applyAlignment="1">
      <alignment horizontal="right" vertical="center"/>
    </xf>
    <xf numFmtId="1" fontId="17" fillId="0" borderId="0" xfId="146" applyNumberFormat="1" applyAlignment="1">
      <alignment horizontal="left" vertical="center"/>
    </xf>
    <xf numFmtId="0" fontId="37" fillId="0" borderId="0" xfId="0" applyFont="1"/>
    <xf numFmtId="0" fontId="0" fillId="25" borderId="46" xfId="0" applyFill="1" applyBorder="1"/>
    <xf numFmtId="0" fontId="0" fillId="25" borderId="48" xfId="0" applyFill="1" applyBorder="1"/>
    <xf numFmtId="0" fontId="0" fillId="25" borderId="75" xfId="0" applyFill="1" applyBorder="1"/>
    <xf numFmtId="0" fontId="35" fillId="0" borderId="76" xfId="0" applyFont="1" applyBorder="1" applyAlignment="1">
      <alignment horizontal="center" vertical="top"/>
    </xf>
    <xf numFmtId="0" fontId="0" fillId="25" borderId="44" xfId="0" applyFill="1" applyBorder="1"/>
    <xf numFmtId="0" fontId="17" fillId="25" borderId="0" xfId="163" applyFill="1" applyAlignment="1" applyProtection="1">
      <alignment horizontal="center" vertical="center"/>
      <protection locked="0"/>
    </xf>
    <xf numFmtId="0" fontId="0" fillId="25" borderId="45" xfId="0" applyFill="1" applyBorder="1"/>
    <xf numFmtId="0" fontId="40" fillId="0" borderId="35" xfId="163" applyFont="1" applyBorder="1" applyAlignment="1" applyProtection="1">
      <alignment horizontal="center" vertical="center" wrapText="1"/>
      <protection locked="0"/>
    </xf>
    <xf numFmtId="1" fontId="47" fillId="0" borderId="29" xfId="163" applyNumberFormat="1" applyFont="1" applyBorder="1" applyProtection="1">
      <protection locked="0"/>
    </xf>
    <xf numFmtId="1" fontId="47" fillId="0" borderId="30" xfId="163" applyNumberFormat="1" applyFont="1" applyBorder="1" applyAlignment="1" applyProtection="1">
      <alignment horizontal="right"/>
      <protection locked="0"/>
    </xf>
    <xf numFmtId="1" fontId="23" fillId="0" borderId="30" xfId="163" applyNumberFormat="1" applyFont="1" applyBorder="1" applyProtection="1">
      <protection locked="0"/>
    </xf>
    <xf numFmtId="0" fontId="0" fillId="0" borderId="31" xfId="0" applyBorder="1"/>
    <xf numFmtId="0" fontId="17" fillId="25" borderId="0" xfId="163" applyFill="1" applyAlignment="1" applyProtection="1">
      <alignment horizontal="left" vertical="center"/>
      <protection locked="0"/>
    </xf>
    <xf numFmtId="1" fontId="47" fillId="0" borderId="32" xfId="163" applyNumberFormat="1" applyFont="1" applyBorder="1" applyProtection="1">
      <protection locked="0"/>
    </xf>
    <xf numFmtId="1" fontId="23" fillId="0" borderId="0" xfId="163" applyNumberFormat="1" applyFont="1" applyProtection="1">
      <protection locked="0"/>
    </xf>
    <xf numFmtId="1" fontId="23" fillId="0" borderId="0" xfId="163" applyNumberFormat="1" applyFont="1" applyAlignment="1" applyProtection="1">
      <alignment horizontal="right"/>
      <protection locked="0"/>
    </xf>
    <xf numFmtId="1" fontId="23" fillId="0" borderId="0" xfId="163" applyNumberFormat="1" applyFont="1" applyAlignment="1" applyProtection="1">
      <alignment horizontal="left" vertical="center"/>
      <protection locked="0"/>
    </xf>
    <xf numFmtId="0" fontId="0" fillId="0" borderId="33" xfId="0" applyBorder="1"/>
    <xf numFmtId="1" fontId="47" fillId="0" borderId="34" xfId="163" applyNumberFormat="1" applyFont="1" applyBorder="1" applyProtection="1">
      <protection locked="0"/>
    </xf>
    <xf numFmtId="1" fontId="23" fillId="0" borderId="35" xfId="163" applyNumberFormat="1" applyFont="1" applyBorder="1" applyProtection="1">
      <protection locked="0"/>
    </xf>
    <xf numFmtId="2" fontId="23" fillId="0" borderId="35" xfId="163" applyNumberFormat="1" applyFont="1" applyBorder="1" applyAlignment="1" applyProtection="1">
      <alignment horizontal="right" vertical="center"/>
      <protection locked="0"/>
    </xf>
    <xf numFmtId="2" fontId="23" fillId="0" borderId="35" xfId="163" applyNumberFormat="1" applyFont="1" applyBorder="1" applyAlignment="1" applyProtection="1">
      <alignment horizontal="left" vertical="center"/>
      <protection locked="0"/>
    </xf>
    <xf numFmtId="0" fontId="0" fillId="0" borderId="36" xfId="0" applyBorder="1"/>
    <xf numFmtId="1" fontId="47" fillId="0" borderId="0" xfId="163" applyNumberFormat="1" applyFont="1" applyProtection="1">
      <protection locked="0"/>
    </xf>
    <xf numFmtId="170" fontId="17" fillId="0" borderId="0" xfId="163" applyNumberFormat="1" applyAlignment="1" applyProtection="1">
      <alignment horizontal="left"/>
      <protection locked="0"/>
    </xf>
    <xf numFmtId="0" fontId="23" fillId="0" borderId="0" xfId="163" applyFont="1" applyAlignment="1" applyProtection="1">
      <alignment horizontal="center" wrapText="1"/>
      <protection locked="0"/>
    </xf>
    <xf numFmtId="0" fontId="37" fillId="0" borderId="0" xfId="0" applyFont="1" applyAlignment="1">
      <alignment horizontal="center"/>
    </xf>
    <xf numFmtId="2" fontId="23" fillId="0" borderId="0" xfId="163" applyNumberFormat="1" applyFont="1" applyAlignment="1" applyProtection="1">
      <alignment vertical="center" wrapText="1"/>
      <protection locked="0"/>
    </xf>
    <xf numFmtId="0" fontId="93" fillId="0" borderId="25" xfId="0" applyFont="1" applyBorder="1" applyAlignment="1">
      <alignment vertical="center"/>
    </xf>
    <xf numFmtId="0" fontId="93" fillId="0" borderId="26" xfId="0" applyFont="1" applyBorder="1" applyAlignment="1">
      <alignment vertical="center"/>
    </xf>
    <xf numFmtId="0" fontId="93" fillId="0" borderId="24" xfId="0" applyFont="1" applyBorder="1" applyAlignment="1">
      <alignment vertical="center" wrapText="1"/>
    </xf>
    <xf numFmtId="0" fontId="93" fillId="0" borderId="24" xfId="0" applyFont="1" applyBorder="1" applyAlignment="1">
      <alignment horizontal="center" vertical="center"/>
    </xf>
    <xf numFmtId="0" fontId="94" fillId="33" borderId="0" xfId="0" applyFont="1" applyFill="1" applyAlignment="1" applyProtection="1">
      <alignment vertical="center" wrapText="1"/>
      <protection locked="0"/>
    </xf>
    <xf numFmtId="2" fontId="94" fillId="33" borderId="37" xfId="0" applyNumberFormat="1" applyFont="1" applyFill="1" applyBorder="1" applyAlignment="1" applyProtection="1">
      <alignment horizontal="center" vertical="center"/>
      <protection locked="0"/>
    </xf>
    <xf numFmtId="17" fontId="94" fillId="33" borderId="24" xfId="0" applyNumberFormat="1" applyFont="1" applyFill="1" applyBorder="1" applyAlignment="1" applyProtection="1">
      <alignment horizontal="center" vertical="center"/>
      <protection locked="0"/>
    </xf>
    <xf numFmtId="0" fontId="94" fillId="33" borderId="24" xfId="0" applyFont="1" applyFill="1" applyBorder="1" applyAlignment="1" applyProtection="1">
      <alignment horizontal="center" vertical="center"/>
      <protection locked="0"/>
    </xf>
    <xf numFmtId="0" fontId="95" fillId="0" borderId="19" xfId="0" applyFont="1" applyBorder="1" applyAlignment="1">
      <alignment vertical="center"/>
    </xf>
    <xf numFmtId="0" fontId="95" fillId="0" borderId="24" xfId="0" applyFont="1" applyBorder="1" applyAlignment="1">
      <alignment vertical="center"/>
    </xf>
    <xf numFmtId="0" fontId="95" fillId="0" borderId="24" xfId="0" applyFont="1" applyBorder="1" applyAlignment="1">
      <alignment horizontal="center" vertical="center"/>
    </xf>
    <xf numFmtId="0" fontId="96" fillId="25" borderId="20" xfId="0" applyFont="1" applyFill="1" applyBorder="1" applyAlignment="1">
      <alignment horizontal="left" vertical="center"/>
    </xf>
    <xf numFmtId="49" fontId="23" fillId="0" borderId="41" xfId="163" applyNumberFormat="1" applyFont="1" applyBorder="1" applyAlignment="1">
      <alignment horizontal="center" vertical="center" wrapText="1"/>
    </xf>
    <xf numFmtId="0" fontId="96" fillId="25" borderId="78" xfId="0" applyFont="1" applyFill="1" applyBorder="1" applyAlignment="1" applyProtection="1">
      <alignment vertical="center" wrapText="1"/>
      <protection locked="0"/>
    </xf>
    <xf numFmtId="180" fontId="96" fillId="25" borderId="78" xfId="0" applyNumberFormat="1" applyFont="1" applyFill="1" applyBorder="1" applyAlignment="1" applyProtection="1">
      <alignment horizontal="center" vertical="center" wrapText="1"/>
      <protection locked="0"/>
    </xf>
    <xf numFmtId="181" fontId="96" fillId="25" borderId="78" xfId="1" applyNumberFormat="1" applyFont="1" applyFill="1" applyBorder="1" applyAlignment="1" applyProtection="1">
      <alignment vertical="center" wrapText="1"/>
      <protection locked="0"/>
    </xf>
    <xf numFmtId="0" fontId="95" fillId="0" borderId="39" xfId="0" applyFont="1" applyBorder="1" applyAlignment="1">
      <alignment vertical="center"/>
    </xf>
    <xf numFmtId="0" fontId="95" fillId="0" borderId="39" xfId="0" applyFont="1" applyBorder="1" applyAlignment="1">
      <alignment vertical="center" wrapText="1"/>
    </xf>
    <xf numFmtId="0" fontId="95" fillId="0" borderId="39" xfId="0" applyFont="1" applyBorder="1" applyAlignment="1">
      <alignment horizontal="center" vertical="center"/>
    </xf>
    <xf numFmtId="182" fontId="95" fillId="0" borderId="39" xfId="0" applyNumberFormat="1" applyFont="1" applyBorder="1" applyAlignment="1">
      <alignment vertical="center"/>
    </xf>
    <xf numFmtId="2" fontId="95" fillId="0" borderId="39" xfId="0" applyNumberFormat="1" applyFont="1" applyBorder="1" applyAlignment="1">
      <alignment vertical="center"/>
    </xf>
    <xf numFmtId="0" fontId="95" fillId="0" borderId="0" xfId="0" applyFont="1" applyAlignment="1">
      <alignment vertical="center"/>
    </xf>
    <xf numFmtId="0" fontId="95" fillId="0" borderId="0" xfId="0" applyFont="1" applyAlignment="1">
      <alignment vertical="center" wrapText="1"/>
    </xf>
    <xf numFmtId="0" fontId="95" fillId="0" borderId="0" xfId="0" applyFont="1" applyAlignment="1">
      <alignment horizontal="center" vertical="center"/>
    </xf>
    <xf numFmtId="182" fontId="95" fillId="0" borderId="0" xfId="0" applyNumberFormat="1" applyFont="1" applyAlignment="1">
      <alignment vertical="center"/>
    </xf>
    <xf numFmtId="2" fontId="95" fillId="0" borderId="0" xfId="0" applyNumberFormat="1" applyFont="1" applyAlignment="1">
      <alignment vertical="center"/>
    </xf>
    <xf numFmtId="1" fontId="41" fillId="0" borderId="0" xfId="130" applyNumberFormat="1" applyFont="1" applyAlignment="1">
      <alignment horizontal="right" vertical="center"/>
    </xf>
    <xf numFmtId="0" fontId="37" fillId="0" borderId="39" xfId="0" applyFont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5" fillId="0" borderId="79" xfId="0" applyFont="1" applyBorder="1" applyAlignment="1">
      <alignment horizontal="center" vertical="top"/>
    </xf>
    <xf numFmtId="1" fontId="47" fillId="0" borderId="29" xfId="163" applyNumberFormat="1" applyFont="1" applyBorder="1" applyAlignment="1" applyProtection="1">
      <alignment horizontal="right"/>
      <protection locked="0"/>
    </xf>
    <xf numFmtId="2" fontId="23" fillId="0" borderId="31" xfId="163" applyNumberFormat="1" applyFont="1" applyBorder="1" applyAlignment="1" applyProtection="1">
      <alignment vertical="center"/>
      <protection locked="0"/>
    </xf>
    <xf numFmtId="1" fontId="23" fillId="0" borderId="33" xfId="163" applyNumberFormat="1" applyFont="1" applyBorder="1" applyAlignment="1" applyProtection="1">
      <alignment horizontal="center"/>
      <protection locked="0"/>
    </xf>
    <xf numFmtId="1" fontId="23" fillId="0" borderId="32" xfId="163" applyNumberFormat="1" applyFont="1" applyBorder="1" applyAlignment="1" applyProtection="1">
      <alignment horizontal="right"/>
      <protection locked="0"/>
    </xf>
    <xf numFmtId="2" fontId="23" fillId="0" borderId="32" xfId="163" applyNumberFormat="1" applyFont="1" applyBorder="1" applyAlignment="1" applyProtection="1">
      <alignment horizontal="right" vertical="center"/>
      <protection locked="0"/>
    </xf>
    <xf numFmtId="2" fontId="23" fillId="0" borderId="0" xfId="163" applyNumberFormat="1" applyFont="1" applyAlignment="1" applyProtection="1">
      <alignment horizontal="left" vertical="center"/>
      <protection locked="0"/>
    </xf>
    <xf numFmtId="2" fontId="23" fillId="0" borderId="33" xfId="163" applyNumberFormat="1" applyFont="1" applyBorder="1" applyAlignment="1" applyProtection="1">
      <alignment vertical="center"/>
      <protection locked="0"/>
    </xf>
    <xf numFmtId="1" fontId="47" fillId="0" borderId="35" xfId="163" applyNumberFormat="1" applyFont="1" applyBorder="1" applyProtection="1">
      <protection locked="0"/>
    </xf>
    <xf numFmtId="1" fontId="23" fillId="0" borderId="36" xfId="163" applyNumberFormat="1" applyFont="1" applyBorder="1" applyAlignment="1" applyProtection="1">
      <alignment horizontal="center"/>
      <protection locked="0"/>
    </xf>
    <xf numFmtId="2" fontId="47" fillId="0" borderId="34" xfId="163" applyNumberFormat="1" applyFont="1" applyBorder="1" applyAlignment="1" applyProtection="1">
      <alignment horizontal="center" vertical="center"/>
      <protection locked="0"/>
    </xf>
    <xf numFmtId="2" fontId="23" fillId="0" borderId="36" xfId="163" applyNumberFormat="1" applyFont="1" applyBorder="1" applyAlignment="1" applyProtection="1">
      <alignment vertical="center"/>
      <protection locked="0"/>
    </xf>
    <xf numFmtId="170" fontId="17" fillId="0" borderId="30" xfId="163" applyNumberFormat="1" applyBorder="1" applyAlignment="1" applyProtection="1">
      <alignment horizontal="left"/>
      <protection locked="0"/>
    </xf>
    <xf numFmtId="0" fontId="23" fillId="0" borderId="30" xfId="163" applyFont="1" applyBorder="1" applyAlignment="1" applyProtection="1">
      <alignment horizontal="center" wrapText="1"/>
      <protection locked="0"/>
    </xf>
    <xf numFmtId="0" fontId="37" fillId="0" borderId="30" xfId="0" applyFont="1" applyBorder="1" applyAlignment="1">
      <alignment horizontal="center"/>
    </xf>
    <xf numFmtId="2" fontId="23" fillId="0" borderId="30" xfId="163" applyNumberFormat="1" applyFont="1" applyBorder="1" applyAlignment="1" applyProtection="1">
      <alignment vertical="center" wrapText="1"/>
      <protection locked="0"/>
    </xf>
    <xf numFmtId="0" fontId="43" fillId="0" borderId="30" xfId="0" applyFont="1" applyBorder="1"/>
    <xf numFmtId="0" fontId="93" fillId="0" borderId="26" xfId="0" applyFont="1" applyBorder="1" applyAlignment="1">
      <alignment horizontal="center" vertical="center" wrapText="1"/>
    </xf>
    <xf numFmtId="0" fontId="97" fillId="34" borderId="0" xfId="0" applyFont="1" applyFill="1" applyAlignment="1" applyProtection="1">
      <alignment vertical="center" wrapText="1"/>
      <protection locked="0"/>
    </xf>
    <xf numFmtId="2" fontId="97" fillId="34" borderId="37" xfId="0" applyNumberFormat="1" applyFont="1" applyFill="1" applyBorder="1" applyAlignment="1" applyProtection="1">
      <alignment horizontal="center" vertical="center"/>
      <protection locked="0"/>
    </xf>
    <xf numFmtId="17" fontId="97" fillId="34" borderId="24" xfId="0" applyNumberFormat="1" applyFont="1" applyFill="1" applyBorder="1" applyAlignment="1" applyProtection="1">
      <alignment horizontal="center" vertical="center"/>
      <protection locked="0"/>
    </xf>
    <xf numFmtId="0" fontId="97" fillId="34" borderId="24" xfId="0" applyFont="1" applyFill="1" applyBorder="1" applyAlignment="1" applyProtection="1">
      <alignment horizontal="center" vertical="center"/>
      <protection locked="0"/>
    </xf>
    <xf numFmtId="179" fontId="97" fillId="34" borderId="26" xfId="0" applyNumberFormat="1" applyFont="1" applyFill="1" applyBorder="1" applyAlignment="1">
      <alignment vertical="center"/>
    </xf>
    <xf numFmtId="0" fontId="95" fillId="35" borderId="24" xfId="0" applyFont="1" applyFill="1" applyBorder="1" applyAlignment="1">
      <alignment vertical="center"/>
    </xf>
    <xf numFmtId="0" fontId="95" fillId="35" borderId="24" xfId="0" applyFont="1" applyFill="1" applyBorder="1" applyAlignment="1">
      <alignment horizontal="center" vertical="center"/>
    </xf>
    <xf numFmtId="0" fontId="98" fillId="25" borderId="82" xfId="0" applyFont="1" applyFill="1" applyBorder="1" applyAlignment="1">
      <alignment horizontal="center" vertical="center"/>
    </xf>
    <xf numFmtId="49" fontId="98" fillId="0" borderId="82" xfId="163" applyNumberFormat="1" applyFont="1" applyBorder="1" applyAlignment="1">
      <alignment horizontal="center" vertical="center" wrapText="1"/>
    </xf>
    <xf numFmtId="0" fontId="98" fillId="25" borderId="82" xfId="0" applyFont="1" applyFill="1" applyBorder="1" applyAlignment="1" applyProtection="1">
      <alignment horizontal="left" vertical="center" wrapText="1"/>
      <protection locked="0"/>
    </xf>
    <xf numFmtId="0" fontId="98" fillId="25" borderId="82" xfId="0" applyFont="1" applyFill="1" applyBorder="1" applyAlignment="1" applyProtection="1">
      <alignment horizontal="center" vertical="center" wrapText="1"/>
      <protection locked="0"/>
    </xf>
    <xf numFmtId="180" fontId="98" fillId="25" borderId="82" xfId="0" applyNumberFormat="1" applyFont="1" applyFill="1" applyBorder="1" applyAlignment="1" applyProtection="1">
      <alignment horizontal="center" vertical="center" wrapText="1"/>
      <protection locked="0"/>
    </xf>
    <xf numFmtId="166" fontId="98" fillId="25" borderId="82" xfId="1" applyNumberFormat="1" applyFont="1" applyFill="1" applyBorder="1" applyAlignment="1" applyProtection="1">
      <alignment vertical="center" wrapText="1"/>
      <protection locked="0"/>
    </xf>
    <xf numFmtId="179" fontId="98" fillId="25" borderId="82" xfId="0" applyNumberFormat="1" applyFont="1" applyFill="1" applyBorder="1" applyAlignment="1">
      <alignment horizontal="center" vertical="center"/>
    </xf>
    <xf numFmtId="0" fontId="98" fillId="25" borderId="78" xfId="0" applyFont="1" applyFill="1" applyBorder="1" applyAlignment="1">
      <alignment horizontal="center" vertical="center"/>
    </xf>
    <xf numFmtId="49" fontId="98" fillId="0" borderId="78" xfId="163" applyNumberFormat="1" applyFont="1" applyBorder="1" applyAlignment="1">
      <alignment horizontal="center" vertical="center" wrapText="1"/>
    </xf>
    <xf numFmtId="0" fontId="98" fillId="25" borderId="78" xfId="0" applyFont="1" applyFill="1" applyBorder="1" applyAlignment="1" applyProtection="1">
      <alignment horizontal="left" vertical="center" wrapText="1"/>
      <protection locked="0"/>
    </xf>
    <xf numFmtId="0" fontId="98" fillId="25" borderId="78" xfId="0" applyFont="1" applyFill="1" applyBorder="1" applyAlignment="1" applyProtection="1">
      <alignment horizontal="center" vertical="center" wrapText="1"/>
      <protection locked="0"/>
    </xf>
    <xf numFmtId="180" fontId="98" fillId="25" borderId="78" xfId="0" applyNumberFormat="1" applyFont="1" applyFill="1" applyBorder="1" applyAlignment="1" applyProtection="1">
      <alignment horizontal="center" vertical="center" wrapText="1"/>
      <protection locked="0"/>
    </xf>
    <xf numFmtId="166" fontId="98" fillId="25" borderId="78" xfId="1" applyNumberFormat="1" applyFont="1" applyFill="1" applyBorder="1" applyAlignment="1" applyProtection="1">
      <alignment vertical="center" wrapText="1"/>
      <protection locked="0"/>
    </xf>
    <xf numFmtId="179" fontId="98" fillId="25" borderId="78" xfId="0" applyNumberFormat="1" applyFont="1" applyFill="1" applyBorder="1" applyAlignment="1">
      <alignment horizontal="center" vertical="center"/>
    </xf>
    <xf numFmtId="1" fontId="41" fillId="0" borderId="0" xfId="130" applyNumberFormat="1" applyFont="1" applyAlignment="1">
      <alignment vertical="center"/>
    </xf>
    <xf numFmtId="0" fontId="37" fillId="0" borderId="0" xfId="0" applyFont="1" applyAlignment="1">
      <alignment horizontal="left"/>
    </xf>
    <xf numFmtId="0" fontId="99" fillId="0" borderId="0" xfId="0" applyFont="1" applyAlignment="1">
      <alignment horizontal="left" vertical="center"/>
    </xf>
    <xf numFmtId="0" fontId="10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01" fillId="0" borderId="0" xfId="0" applyFont="1" applyAlignment="1">
      <alignment vertical="center"/>
    </xf>
    <xf numFmtId="0" fontId="101" fillId="0" borderId="0" xfId="0" applyFont="1"/>
    <xf numFmtId="0" fontId="102" fillId="0" borderId="0" xfId="0" applyFont="1" applyAlignment="1">
      <alignment horizontal="center" vertical="center"/>
    </xf>
    <xf numFmtId="0" fontId="103" fillId="25" borderId="46" xfId="0" applyFont="1" applyFill="1" applyBorder="1" applyAlignment="1">
      <alignment vertical="center"/>
    </xf>
    <xf numFmtId="0" fontId="103" fillId="25" borderId="39" xfId="0" applyFont="1" applyFill="1" applyBorder="1" applyAlignment="1">
      <alignment vertical="center"/>
    </xf>
    <xf numFmtId="0" fontId="103" fillId="25" borderId="47" xfId="0" applyFont="1" applyFill="1" applyBorder="1" applyAlignment="1">
      <alignment vertical="center"/>
    </xf>
    <xf numFmtId="0" fontId="101" fillId="25" borderId="39" xfId="0" applyFont="1" applyFill="1" applyBorder="1"/>
    <xf numFmtId="0" fontId="103" fillId="25" borderId="39" xfId="0" applyFont="1" applyFill="1" applyBorder="1" applyAlignment="1">
      <alignment horizontal="left" vertical="center"/>
    </xf>
    <xf numFmtId="0" fontId="101" fillId="25" borderId="47" xfId="0" applyFont="1" applyFill="1" applyBorder="1" applyAlignment="1">
      <alignment horizontal="center" vertical="center"/>
    </xf>
    <xf numFmtId="0" fontId="101" fillId="25" borderId="0" xfId="0" applyFont="1" applyFill="1" applyAlignment="1">
      <alignment vertical="center"/>
    </xf>
    <xf numFmtId="0" fontId="102" fillId="25" borderId="0" xfId="0" applyFont="1" applyFill="1" applyAlignment="1">
      <alignment horizontal="center" vertical="center"/>
    </xf>
    <xf numFmtId="0" fontId="102" fillId="25" borderId="39" xfId="0" applyFont="1" applyFill="1" applyBorder="1" applyAlignment="1">
      <alignment horizontal="center" vertical="center"/>
    </xf>
    <xf numFmtId="0" fontId="103" fillId="25" borderId="46" xfId="0" applyFont="1" applyFill="1" applyBorder="1" applyAlignment="1">
      <alignment horizontal="left" vertical="center"/>
    </xf>
    <xf numFmtId="0" fontId="104" fillId="25" borderId="47" xfId="0" applyFont="1" applyFill="1" applyBorder="1" applyAlignment="1">
      <alignment vertical="center"/>
    </xf>
    <xf numFmtId="0" fontId="104" fillId="25" borderId="0" xfId="0" applyFont="1" applyFill="1" applyAlignment="1">
      <alignment vertical="center"/>
    </xf>
    <xf numFmtId="0" fontId="104" fillId="25" borderId="0" xfId="0" applyFont="1" applyFill="1" applyAlignment="1">
      <alignment horizontal="center" vertical="center"/>
    </xf>
    <xf numFmtId="0" fontId="102" fillId="25" borderId="21" xfId="0" applyFont="1" applyFill="1" applyBorder="1" applyAlignment="1">
      <alignment horizontal="center" vertical="center" wrapText="1"/>
    </xf>
    <xf numFmtId="49" fontId="0" fillId="25" borderId="22" xfId="0" applyNumberFormat="1" applyFill="1" applyBorder="1" applyAlignment="1">
      <alignment vertical="center" wrapText="1"/>
    </xf>
    <xf numFmtId="0" fontId="0" fillId="25" borderId="0" xfId="0" applyFill="1" applyAlignment="1">
      <alignment vertical="center" wrapText="1"/>
    </xf>
    <xf numFmtId="0" fontId="103" fillId="0" borderId="0" xfId="0" applyFont="1" applyAlignment="1">
      <alignment horizontal="center" vertical="center"/>
    </xf>
    <xf numFmtId="0" fontId="103" fillId="0" borderId="0" xfId="0" applyFont="1" applyAlignment="1">
      <alignment horizontal="left" vertical="center"/>
    </xf>
    <xf numFmtId="0" fontId="96" fillId="0" borderId="0" xfId="0" applyFont="1" applyAlignment="1">
      <alignment horizontal="center" vertical="center"/>
    </xf>
    <xf numFmtId="0" fontId="102" fillId="28" borderId="47" xfId="0" applyFont="1" applyFill="1" applyBorder="1" applyAlignment="1">
      <alignment horizontal="center" vertical="center" wrapText="1"/>
    </xf>
    <xf numFmtId="0" fontId="96" fillId="28" borderId="19" xfId="0" applyFont="1" applyFill="1" applyBorder="1" applyAlignment="1">
      <alignment horizontal="center" vertical="center"/>
    </xf>
    <xf numFmtId="0" fontId="103" fillId="28" borderId="37" xfId="0" applyFont="1" applyFill="1" applyBorder="1" applyAlignment="1">
      <alignment horizontal="center" vertical="center"/>
    </xf>
    <xf numFmtId="0" fontId="103" fillId="28" borderId="22" xfId="0" applyFont="1" applyFill="1" applyBorder="1" applyAlignment="1">
      <alignment horizontal="center" vertical="center"/>
    </xf>
    <xf numFmtId="0" fontId="103" fillId="28" borderId="38" xfId="0" applyFont="1" applyFill="1" applyBorder="1" applyAlignment="1">
      <alignment horizontal="center" vertical="center"/>
    </xf>
    <xf numFmtId="0" fontId="103" fillId="28" borderId="25" xfId="0" applyFont="1" applyFill="1" applyBorder="1" applyAlignment="1">
      <alignment horizontal="center" vertical="center"/>
    </xf>
    <xf numFmtId="0" fontId="103" fillId="28" borderId="24" xfId="0" applyFont="1" applyFill="1" applyBorder="1" applyAlignment="1">
      <alignment horizontal="center" vertical="center"/>
    </xf>
    <xf numFmtId="0" fontId="103" fillId="28" borderId="23" xfId="0" applyFont="1" applyFill="1" applyBorder="1" applyAlignment="1">
      <alignment horizontal="center" vertical="center"/>
    </xf>
    <xf numFmtId="0" fontId="96" fillId="28" borderId="37" xfId="0" applyFont="1" applyFill="1" applyBorder="1" applyAlignment="1">
      <alignment horizontal="center" vertical="center"/>
    </xf>
    <xf numFmtId="0" fontId="103" fillId="25" borderId="24" xfId="0" applyFont="1" applyFill="1" applyBorder="1" applyAlignment="1">
      <alignment horizontal="center" vertical="center"/>
    </xf>
    <xf numFmtId="2" fontId="103" fillId="25" borderId="26" xfId="0" applyNumberFormat="1" applyFont="1" applyFill="1" applyBorder="1" applyAlignment="1" applyProtection="1">
      <alignment horizontal="left" vertical="center" wrapText="1"/>
      <protection locked="0"/>
    </xf>
    <xf numFmtId="168" fontId="103" fillId="25" borderId="23" xfId="0" applyNumberFormat="1" applyFont="1" applyFill="1" applyBorder="1" applyAlignment="1" applyProtection="1">
      <alignment horizontal="center" vertical="center" wrapText="1"/>
      <protection locked="0"/>
    </xf>
    <xf numFmtId="166" fontId="103" fillId="25" borderId="24" xfId="201" applyNumberFormat="1" applyFont="1" applyFill="1" applyBorder="1" applyAlignment="1" applyProtection="1">
      <alignment horizontal="right" vertical="center"/>
    </xf>
    <xf numFmtId="10" fontId="103" fillId="25" borderId="24" xfId="169" applyNumberFormat="1" applyFont="1" applyFill="1" applyBorder="1" applyAlignment="1" applyProtection="1">
      <alignment horizontal="center" vertical="center"/>
    </xf>
    <xf numFmtId="168" fontId="103" fillId="25" borderId="24" xfId="1" applyFont="1" applyFill="1" applyBorder="1" applyAlignment="1" applyProtection="1">
      <alignment horizontal="center" vertical="center"/>
    </xf>
    <xf numFmtId="0" fontId="103" fillId="0" borderId="25" xfId="0" applyFont="1" applyBorder="1" applyAlignment="1">
      <alignment horizontal="center" vertical="center"/>
    </xf>
    <xf numFmtId="0" fontId="102" fillId="0" borderId="23" xfId="0" applyFont="1" applyBorder="1" applyAlignment="1">
      <alignment horizontal="center" vertical="center"/>
    </xf>
    <xf numFmtId="0" fontId="102" fillId="0" borderId="23" xfId="0" applyFont="1" applyBorder="1" applyAlignment="1">
      <alignment horizontal="right" vertical="center"/>
    </xf>
    <xf numFmtId="166" fontId="102" fillId="0" borderId="24" xfId="201" applyNumberFormat="1" applyFont="1" applyBorder="1" applyAlignment="1" applyProtection="1">
      <alignment horizontal="right" vertical="center"/>
    </xf>
    <xf numFmtId="10" fontId="102" fillId="0" borderId="24" xfId="3" applyNumberFormat="1" applyFont="1" applyBorder="1" applyAlignment="1" applyProtection="1">
      <alignment horizontal="right" vertical="center"/>
    </xf>
    <xf numFmtId="166" fontId="103" fillId="0" borderId="24" xfId="201" applyNumberFormat="1" applyFont="1" applyBorder="1" applyAlignment="1" applyProtection="1">
      <alignment horizontal="right" vertical="center"/>
    </xf>
    <xf numFmtId="10" fontId="103" fillId="0" borderId="24" xfId="3" applyNumberFormat="1" applyFont="1" applyBorder="1" applyAlignment="1" applyProtection="1">
      <alignment horizontal="right" vertical="center"/>
    </xf>
    <xf numFmtId="10" fontId="103" fillId="0" borderId="24" xfId="169" applyNumberFormat="1" applyFont="1" applyBorder="1" applyAlignment="1" applyProtection="1">
      <alignment horizontal="center" vertical="center"/>
    </xf>
    <xf numFmtId="0" fontId="103" fillId="28" borderId="46" xfId="0" applyFont="1" applyFill="1" applyBorder="1" applyAlignment="1">
      <alignment horizontal="center" vertical="center"/>
    </xf>
    <xf numFmtId="0" fontId="103" fillId="29" borderId="19" xfId="0" applyFont="1" applyFill="1" applyBorder="1" applyAlignment="1">
      <alignment horizontal="center" vertical="center"/>
    </xf>
    <xf numFmtId="168" fontId="0" fillId="0" borderId="0" xfId="0" applyNumberFormat="1"/>
    <xf numFmtId="9" fontId="0" fillId="0" borderId="0" xfId="3" applyFont="1" applyBorder="1" applyProtection="1"/>
    <xf numFmtId="0" fontId="103" fillId="0" borderId="39" xfId="0" applyFont="1" applyBorder="1" applyAlignment="1">
      <alignment vertical="center"/>
    </xf>
    <xf numFmtId="0" fontId="103" fillId="0" borderId="39" xfId="0" applyFont="1" applyBorder="1" applyAlignment="1">
      <alignment horizontal="right" vertical="center"/>
    </xf>
    <xf numFmtId="166" fontId="105" fillId="0" borderId="39" xfId="0" applyNumberFormat="1" applyFont="1" applyBorder="1" applyAlignment="1">
      <alignment vertical="center"/>
    </xf>
    <xf numFmtId="166" fontId="106" fillId="0" borderId="39" xfId="201" applyNumberFormat="1" applyFont="1" applyBorder="1" applyAlignment="1" applyProtection="1">
      <alignment horizontal="right" vertical="center"/>
    </xf>
    <xf numFmtId="0" fontId="103" fillId="28" borderId="20" xfId="0" applyFont="1" applyFill="1" applyBorder="1" applyAlignment="1">
      <alignment horizontal="center" vertical="center"/>
    </xf>
    <xf numFmtId="0" fontId="103" fillId="29" borderId="20" xfId="0" applyFont="1" applyFill="1" applyBorder="1" applyAlignment="1">
      <alignment horizontal="center" vertical="center"/>
    </xf>
    <xf numFmtId="0" fontId="103" fillId="0" borderId="0" xfId="0" applyFont="1" applyAlignment="1">
      <alignment vertical="center"/>
    </xf>
    <xf numFmtId="0" fontId="103" fillId="0" borderId="0" xfId="0" applyFont="1" applyAlignment="1">
      <alignment horizontal="right" vertical="center"/>
    </xf>
    <xf numFmtId="166" fontId="105" fillId="0" borderId="0" xfId="0" applyNumberFormat="1" applyFont="1" applyAlignment="1">
      <alignment vertical="center"/>
    </xf>
    <xf numFmtId="166" fontId="107" fillId="0" borderId="0" xfId="201" applyNumberFormat="1" applyFont="1" applyBorder="1" applyAlignment="1" applyProtection="1">
      <alignment horizontal="right" vertical="center"/>
    </xf>
    <xf numFmtId="0" fontId="96" fillId="0" borderId="49" xfId="0" applyFont="1" applyBorder="1" applyAlignment="1">
      <alignment vertical="center"/>
    </xf>
    <xf numFmtId="0" fontId="96" fillId="28" borderId="46" xfId="0" applyFont="1" applyFill="1" applyBorder="1" applyAlignment="1">
      <alignment horizontal="right" vertical="center"/>
    </xf>
    <xf numFmtId="0" fontId="96" fillId="28" borderId="39" xfId="0" applyFont="1" applyFill="1" applyBorder="1" applyAlignment="1">
      <alignment vertical="center"/>
    </xf>
    <xf numFmtId="166" fontId="108" fillId="28" borderId="39" xfId="0" applyNumberFormat="1" applyFont="1" applyFill="1" applyBorder="1" applyAlignment="1">
      <alignment vertical="center"/>
    </xf>
    <xf numFmtId="0" fontId="96" fillId="28" borderId="0" xfId="0" applyFont="1" applyFill="1" applyAlignment="1">
      <alignment horizontal="center" vertical="center"/>
    </xf>
    <xf numFmtId="0" fontId="96" fillId="29" borderId="20" xfId="0" applyFont="1" applyFill="1" applyBorder="1" applyAlignment="1">
      <alignment horizontal="center" vertical="center"/>
    </xf>
    <xf numFmtId="0" fontId="106" fillId="0" borderId="0" xfId="0" applyFont="1" applyAlignment="1">
      <alignment vertical="center"/>
    </xf>
    <xf numFmtId="0" fontId="96" fillId="0" borderId="0" xfId="0" applyFont="1" applyAlignment="1">
      <alignment vertical="center"/>
    </xf>
    <xf numFmtId="0" fontId="96" fillId="28" borderId="21" xfId="0" applyFont="1" applyFill="1" applyBorder="1" applyAlignment="1">
      <alignment vertical="center"/>
    </xf>
    <xf numFmtId="0" fontId="96" fillId="28" borderId="38" xfId="0" applyFont="1" applyFill="1" applyBorder="1" applyAlignment="1">
      <alignment vertical="center"/>
    </xf>
    <xf numFmtId="49" fontId="103" fillId="25" borderId="73" xfId="0" applyNumberFormat="1" applyFont="1" applyFill="1" applyBorder="1" applyAlignment="1" applyProtection="1">
      <alignment vertical="center"/>
      <protection locked="0"/>
    </xf>
    <xf numFmtId="172" fontId="103" fillId="25" borderId="73" xfId="0" applyNumberFormat="1" applyFont="1" applyFill="1" applyBorder="1" applyAlignment="1" applyProtection="1">
      <alignment horizontal="left" vertical="center"/>
      <protection locked="0"/>
    </xf>
    <xf numFmtId="0" fontId="103" fillId="25" borderId="73" xfId="0" applyFont="1" applyFill="1" applyBorder="1" applyAlignment="1" applyProtection="1">
      <alignment vertical="center"/>
      <protection locked="0"/>
    </xf>
    <xf numFmtId="166" fontId="105" fillId="25" borderId="0" xfId="0" applyNumberFormat="1" applyFont="1" applyFill="1" applyAlignment="1">
      <alignment vertical="center"/>
    </xf>
    <xf numFmtId="0" fontId="96" fillId="29" borderId="25" xfId="0" applyFont="1" applyFill="1" applyBorder="1" applyAlignment="1">
      <alignment vertical="center"/>
    </xf>
    <xf numFmtId="0" fontId="96" fillId="29" borderId="23" xfId="0" applyFont="1" applyFill="1" applyBorder="1" applyAlignment="1">
      <alignment vertical="center"/>
    </xf>
    <xf numFmtId="0" fontId="96" fillId="29" borderId="23" xfId="0" applyFont="1" applyFill="1" applyBorder="1" applyAlignment="1">
      <alignment horizontal="right" vertical="center"/>
    </xf>
    <xf numFmtId="0" fontId="96" fillId="29" borderId="22" xfId="0" applyFont="1" applyFill="1" applyBorder="1" applyAlignment="1">
      <alignment vertical="center"/>
    </xf>
    <xf numFmtId="0" fontId="98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09" fillId="0" borderId="73" xfId="0" applyFont="1" applyBorder="1" applyAlignment="1">
      <alignment vertical="center"/>
    </xf>
    <xf numFmtId="0" fontId="0" fillId="0" borderId="73" xfId="0" applyBorder="1" applyAlignment="1">
      <alignment vertical="center"/>
    </xf>
    <xf numFmtId="4" fontId="1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25" borderId="0" xfId="0" applyFont="1" applyFill="1" applyAlignment="1">
      <alignment vertical="center"/>
    </xf>
    <xf numFmtId="0" fontId="98" fillId="25" borderId="0" xfId="0" applyFont="1" applyFill="1" applyAlignment="1">
      <alignment horizontal="left" vertical="center"/>
    </xf>
    <xf numFmtId="0" fontId="17" fillId="25" borderId="0" xfId="0" applyFont="1" applyFill="1" applyAlignment="1">
      <alignment horizontal="center" vertical="center"/>
    </xf>
    <xf numFmtId="0" fontId="26" fillId="25" borderId="83" xfId="0" applyFont="1" applyFill="1" applyBorder="1" applyAlignment="1">
      <alignment horizontal="center"/>
    </xf>
    <xf numFmtId="0" fontId="26" fillId="25" borderId="85" xfId="0" applyFont="1" applyFill="1" applyBorder="1" applyAlignment="1">
      <alignment horizontal="center"/>
    </xf>
    <xf numFmtId="1" fontId="47" fillId="25" borderId="86" xfId="163" applyNumberFormat="1" applyFont="1" applyFill="1" applyBorder="1" applyAlignment="1" applyProtection="1">
      <alignment vertical="center"/>
      <protection locked="0"/>
    </xf>
    <xf numFmtId="10" fontId="47" fillId="25" borderId="87" xfId="3" applyNumberFormat="1" applyFont="1" applyFill="1" applyBorder="1" applyAlignment="1" applyProtection="1">
      <alignment horizontal="right" vertical="center"/>
      <protection locked="0"/>
    </xf>
    <xf numFmtId="1" fontId="47" fillId="25" borderId="83" xfId="163" applyNumberFormat="1" applyFont="1" applyFill="1" applyBorder="1" applyAlignment="1" applyProtection="1">
      <alignment vertical="center"/>
      <protection locked="0"/>
    </xf>
    <xf numFmtId="2" fontId="47" fillId="25" borderId="85" xfId="163" applyNumberFormat="1" applyFont="1" applyFill="1" applyBorder="1" applyAlignment="1" applyProtection="1">
      <alignment vertical="center"/>
      <protection locked="0"/>
    </xf>
    <xf numFmtId="1" fontId="47" fillId="25" borderId="88" xfId="163" applyNumberFormat="1" applyFont="1" applyFill="1" applyBorder="1" applyAlignment="1" applyProtection="1">
      <alignment vertical="center"/>
      <protection locked="0"/>
    </xf>
    <xf numFmtId="170" fontId="23" fillId="25" borderId="89" xfId="163" applyNumberFormat="1" applyFont="1" applyFill="1" applyBorder="1" applyAlignment="1" applyProtection="1">
      <alignment vertical="center" wrapText="1"/>
      <protection locked="0"/>
    </xf>
    <xf numFmtId="17" fontId="23" fillId="25" borderId="35" xfId="163" applyNumberFormat="1" applyFont="1" applyFill="1" applyBorder="1" applyAlignment="1" applyProtection="1">
      <alignment horizontal="center" vertical="center" wrapText="1"/>
      <protection locked="0"/>
    </xf>
    <xf numFmtId="0" fontId="36" fillId="25" borderId="83" xfId="0" applyFont="1" applyFill="1" applyBorder="1" applyAlignment="1">
      <alignment horizontal="center" vertical="top" wrapText="1"/>
    </xf>
    <xf numFmtId="0" fontId="35" fillId="25" borderId="85" xfId="0" applyFont="1" applyFill="1" applyBorder="1" applyAlignment="1">
      <alignment horizontal="center" vertical="top"/>
    </xf>
    <xf numFmtId="0" fontId="23" fillId="25" borderId="83" xfId="0" applyFont="1" applyFill="1" applyBorder="1" applyAlignment="1">
      <alignment horizontal="center" vertical="center"/>
    </xf>
    <xf numFmtId="166" fontId="50" fillId="25" borderId="85" xfId="176" applyFont="1" applyFill="1" applyBorder="1" applyAlignment="1" applyProtection="1">
      <alignment vertical="top"/>
    </xf>
    <xf numFmtId="0" fontId="113" fillId="0" borderId="84" xfId="0" applyFont="1" applyBorder="1" applyAlignment="1">
      <alignment vertical="center" wrapText="1"/>
    </xf>
    <xf numFmtId="0" fontId="113" fillId="0" borderId="24" xfId="0" applyFont="1" applyBorder="1" applyAlignment="1">
      <alignment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9" borderId="24" xfId="0" applyFont="1" applyFill="1" applyBorder="1" applyAlignment="1">
      <alignment horizontal="center" vertical="center" wrapText="1"/>
    </xf>
    <xf numFmtId="2" fontId="58" fillId="25" borderId="24" xfId="0" applyNumberFormat="1" applyFont="1" applyFill="1" applyBorder="1" applyAlignment="1">
      <alignment horizontal="center" vertical="center" wrapText="1"/>
    </xf>
    <xf numFmtId="0" fontId="113" fillId="0" borderId="24" xfId="0" applyFont="1" applyBorder="1" applyAlignment="1">
      <alignment horizontal="center" vertical="center" wrapText="1"/>
    </xf>
    <xf numFmtId="2" fontId="113" fillId="0" borderId="24" xfId="0" applyNumberFormat="1" applyFont="1" applyBorder="1" applyAlignment="1">
      <alignment vertical="center" wrapText="1"/>
    </xf>
    <xf numFmtId="0" fontId="51" fillId="25" borderId="77" xfId="0" applyFont="1" applyFill="1" applyBorder="1" applyAlignment="1">
      <alignment vertical="top" wrapText="1"/>
    </xf>
    <xf numFmtId="0" fontId="115" fillId="0" borderId="24" xfId="157" applyFont="1" applyBorder="1" applyAlignment="1">
      <alignment vertical="center"/>
    </xf>
    <xf numFmtId="0" fontId="115" fillId="0" borderId="24" xfId="157" applyFont="1" applyBorder="1"/>
    <xf numFmtId="0" fontId="113" fillId="0" borderId="24" xfId="0" applyFont="1" applyBorder="1" applyAlignment="1">
      <alignment vertical="center"/>
    </xf>
    <xf numFmtId="0" fontId="113" fillId="0" borderId="24" xfId="0" applyFont="1" applyBorder="1"/>
    <xf numFmtId="0" fontId="115" fillId="25" borderId="24" xfId="157" applyFont="1" applyFill="1" applyBorder="1" applyAlignment="1" applyProtection="1">
      <alignment vertical="center"/>
      <protection locked="0"/>
    </xf>
    <xf numFmtId="49" fontId="115" fillId="25" borderId="24" xfId="157" applyNumberFormat="1" applyFont="1" applyFill="1" applyBorder="1" applyAlignment="1" applyProtection="1">
      <alignment vertical="center"/>
      <protection locked="0"/>
    </xf>
    <xf numFmtId="0" fontId="113" fillId="0" borderId="0" xfId="0" applyFont="1"/>
    <xf numFmtId="0" fontId="113" fillId="0" borderId="84" xfId="0" applyFont="1" applyBorder="1" applyAlignment="1">
      <alignment horizontal="left" vertical="center" wrapText="1"/>
    </xf>
    <xf numFmtId="0" fontId="113" fillId="0" borderId="24" xfId="0" applyFont="1" applyBorder="1" applyAlignment="1">
      <alignment horizontal="left" vertical="center" wrapText="1"/>
    </xf>
    <xf numFmtId="10" fontId="113" fillId="0" borderId="99" xfId="0" applyNumberFormat="1" applyFont="1" applyBorder="1" applyAlignment="1">
      <alignment horizontal="right" vertical="center" wrapText="1"/>
    </xf>
    <xf numFmtId="0" fontId="0" fillId="39" borderId="0" xfId="0" applyFill="1"/>
    <xf numFmtId="0" fontId="0" fillId="39" borderId="25" xfId="0" applyFill="1" applyBorder="1"/>
    <xf numFmtId="0" fontId="26" fillId="39" borderId="0" xfId="0" applyFont="1" applyFill="1"/>
    <xf numFmtId="2" fontId="113" fillId="0" borderId="24" xfId="0" applyNumberFormat="1" applyFont="1" applyBorder="1" applyAlignment="1">
      <alignment horizontal="right" vertical="center" wrapText="1"/>
    </xf>
    <xf numFmtId="49" fontId="117" fillId="25" borderId="92" xfId="163" applyNumberFormat="1" applyFont="1" applyFill="1" applyBorder="1" applyAlignment="1">
      <alignment horizontal="center" vertical="center" wrapText="1"/>
    </xf>
    <xf numFmtId="49" fontId="117" fillId="25" borderId="37" xfId="163" applyNumberFormat="1" applyFont="1" applyFill="1" applyBorder="1" applyAlignment="1">
      <alignment horizontal="center" vertical="center" wrapText="1"/>
    </xf>
    <xf numFmtId="49" fontId="118" fillId="25" borderId="37" xfId="163" applyNumberFormat="1" applyFont="1" applyFill="1" applyBorder="1" applyAlignment="1">
      <alignment horizontal="left" vertical="center" wrapText="1"/>
    </xf>
    <xf numFmtId="166" fontId="117" fillId="25" borderId="37" xfId="163" applyNumberFormat="1" applyFont="1" applyFill="1" applyBorder="1" applyAlignment="1" applyProtection="1">
      <alignment horizontal="right" vertical="center" wrapText="1"/>
      <protection locked="0"/>
    </xf>
    <xf numFmtId="166" fontId="117" fillId="25" borderId="93" xfId="163" applyNumberFormat="1" applyFont="1" applyFill="1" applyBorder="1" applyAlignment="1" applyProtection="1">
      <alignment horizontal="center" vertical="center" wrapText="1"/>
      <protection locked="0"/>
    </xf>
    <xf numFmtId="1" fontId="115" fillId="25" borderId="84" xfId="204" applyNumberFormat="1" applyFont="1" applyFill="1" applyBorder="1" applyAlignment="1" applyProtection="1">
      <alignment horizontal="center" vertical="center" wrapText="1"/>
    </xf>
    <xf numFmtId="0" fontId="115" fillId="25" borderId="24" xfId="130" applyFont="1" applyFill="1" applyBorder="1" applyAlignment="1">
      <alignment horizontal="center" vertical="center"/>
    </xf>
    <xf numFmtId="1" fontId="115" fillId="25" borderId="24" xfId="204" applyNumberFormat="1" applyFont="1" applyFill="1" applyBorder="1" applyAlignment="1" applyProtection="1">
      <alignment horizontal="left" vertical="center" wrapText="1" indent="1"/>
    </xf>
    <xf numFmtId="4" fontId="115" fillId="25" borderId="24" xfId="130" applyNumberFormat="1" applyFont="1" applyFill="1" applyBorder="1" applyAlignment="1">
      <alignment horizontal="center" vertical="center" wrapText="1"/>
    </xf>
    <xf numFmtId="0" fontId="115" fillId="25" borderId="24" xfId="163" applyFont="1" applyFill="1" applyBorder="1" applyAlignment="1" applyProtection="1">
      <alignment horizontal="center" vertical="center" wrapText="1"/>
      <protection locked="0"/>
    </xf>
    <xf numFmtId="166" fontId="115" fillId="25" borderId="24" xfId="204" applyFont="1" applyFill="1" applyBorder="1" applyAlignment="1" applyProtection="1">
      <alignment horizontal="right" vertical="center" wrapText="1"/>
    </xf>
    <xf numFmtId="164" fontId="115" fillId="25" borderId="24" xfId="2" applyFont="1" applyFill="1" applyBorder="1" applyAlignment="1" applyProtection="1">
      <alignment horizontal="center" vertical="center" wrapText="1"/>
    </xf>
    <xf numFmtId="174" fontId="113" fillId="25" borderId="99" xfId="158" applyNumberFormat="1" applyFont="1" applyFill="1" applyBorder="1" applyAlignment="1">
      <alignment horizontal="right" vertical="center" wrapText="1"/>
    </xf>
    <xf numFmtId="2" fontId="113" fillId="0" borderId="24" xfId="0" applyNumberFormat="1" applyFont="1" applyBorder="1" applyAlignment="1">
      <alignment vertical="center"/>
    </xf>
    <xf numFmtId="2" fontId="113" fillId="0" borderId="24" xfId="0" applyNumberFormat="1" applyFont="1" applyBorder="1" applyAlignment="1">
      <alignment horizontal="right" vertical="center"/>
    </xf>
    <xf numFmtId="164" fontId="113" fillId="0" borderId="24" xfId="2" applyFont="1" applyBorder="1" applyAlignment="1">
      <alignment vertical="center"/>
    </xf>
    <xf numFmtId="0" fontId="58" fillId="25" borderId="24" xfId="0" applyFont="1" applyFill="1" applyBorder="1" applyAlignment="1">
      <alignment horizontal="left" vertical="center" wrapText="1"/>
    </xf>
    <xf numFmtId="43" fontId="113" fillId="0" borderId="37" xfId="0" applyNumberFormat="1" applyFont="1" applyBorder="1" applyAlignment="1">
      <alignment horizontal="right" vertical="top" wrapText="1"/>
    </xf>
    <xf numFmtId="0" fontId="114" fillId="25" borderId="84" xfId="0" applyFont="1" applyFill="1" applyBorder="1" applyAlignment="1">
      <alignment horizontal="left" vertical="top" wrapText="1"/>
    </xf>
    <xf numFmtId="0" fontId="114" fillId="25" borderId="24" xfId="0" applyFont="1" applyFill="1" applyBorder="1" applyAlignment="1">
      <alignment horizontal="left" vertical="top" wrapText="1"/>
    </xf>
    <xf numFmtId="0" fontId="113" fillId="37" borderId="24" xfId="0" applyFont="1" applyFill="1" applyBorder="1" applyAlignment="1">
      <alignment horizontal="right" vertical="top" wrapText="1"/>
    </xf>
    <xf numFmtId="43" fontId="113" fillId="25" borderId="21" xfId="0" applyNumberFormat="1" applyFont="1" applyFill="1" applyBorder="1" applyAlignment="1">
      <alignment horizontal="right" vertical="top" wrapText="1"/>
    </xf>
    <xf numFmtId="43" fontId="113" fillId="0" borderId="21" xfId="0" applyNumberFormat="1" applyFont="1" applyBorder="1" applyAlignment="1">
      <alignment horizontal="right" vertical="top" wrapText="1"/>
    </xf>
    <xf numFmtId="0" fontId="114" fillId="25" borderId="83" xfId="0" applyFont="1" applyFill="1" applyBorder="1" applyAlignment="1">
      <alignment horizontal="left" vertical="top" wrapText="1"/>
    </xf>
    <xf numFmtId="0" fontId="113" fillId="38" borderId="26" xfId="0" applyFont="1" applyFill="1" applyBorder="1" applyAlignment="1">
      <alignment horizontal="right" vertical="top" wrapText="1"/>
    </xf>
    <xf numFmtId="0" fontId="113" fillId="38" borderId="24" xfId="0" applyFont="1" applyFill="1" applyBorder="1" applyAlignment="1">
      <alignment horizontal="right" vertical="top" wrapText="1"/>
    </xf>
    <xf numFmtId="43" fontId="115" fillId="25" borderId="37" xfId="0" applyNumberFormat="1" applyFont="1" applyFill="1" applyBorder="1" applyAlignment="1">
      <alignment horizontal="right" vertical="top" wrapText="1"/>
    </xf>
    <xf numFmtId="43" fontId="115" fillId="25" borderId="96" xfId="0" applyNumberFormat="1" applyFont="1" applyFill="1" applyBorder="1" applyAlignment="1">
      <alignment horizontal="left" vertical="top" wrapText="1"/>
    </xf>
    <xf numFmtId="43" fontId="115" fillId="25" borderId="97" xfId="0" applyNumberFormat="1" applyFont="1" applyFill="1" applyBorder="1" applyAlignment="1">
      <alignment horizontal="left" vertical="top" wrapText="1"/>
    </xf>
    <xf numFmtId="10" fontId="113" fillId="0" borderId="46" xfId="3" applyNumberFormat="1" applyFont="1" applyBorder="1" applyAlignment="1">
      <alignment horizontal="center" vertical="center"/>
    </xf>
    <xf numFmtId="10" fontId="113" fillId="0" borderId="19" xfId="3" applyNumberFormat="1" applyFont="1" applyBorder="1"/>
    <xf numFmtId="183" fontId="113" fillId="0" borderId="19" xfId="3" applyNumberFormat="1" applyFont="1" applyBorder="1"/>
    <xf numFmtId="10" fontId="113" fillId="0" borderId="85" xfId="3" applyNumberFormat="1" applyFont="1" applyBorder="1"/>
    <xf numFmtId="164" fontId="113" fillId="0" borderId="21" xfId="2" applyFont="1" applyBorder="1"/>
    <xf numFmtId="164" fontId="113" fillId="0" borderId="20" xfId="2" applyFont="1" applyBorder="1"/>
    <xf numFmtId="10" fontId="113" fillId="0" borderId="19" xfId="3" applyNumberFormat="1" applyFont="1" applyBorder="1" applyAlignment="1">
      <alignment horizontal="center" vertical="center"/>
    </xf>
    <xf numFmtId="10" fontId="113" fillId="0" borderId="46" xfId="3" applyNumberFormat="1" applyFont="1" applyBorder="1"/>
    <xf numFmtId="10" fontId="113" fillId="0" borderId="91" xfId="3" applyNumberFormat="1" applyFont="1" applyBorder="1"/>
    <xf numFmtId="164" fontId="113" fillId="0" borderId="37" xfId="2" applyFont="1" applyBorder="1"/>
    <xf numFmtId="43" fontId="113" fillId="0" borderId="93" xfId="0" applyNumberFormat="1" applyFont="1" applyBorder="1"/>
    <xf numFmtId="0" fontId="113" fillId="38" borderId="99" xfId="0" applyFont="1" applyFill="1" applyBorder="1"/>
    <xf numFmtId="0" fontId="113" fillId="0" borderId="85" xfId="0" applyFont="1" applyBorder="1"/>
    <xf numFmtId="43" fontId="113" fillId="25" borderId="93" xfId="0" applyNumberFormat="1" applyFont="1" applyFill="1" applyBorder="1"/>
    <xf numFmtId="10" fontId="113" fillId="25" borderId="91" xfId="0" applyNumberFormat="1" applyFont="1" applyFill="1" applyBorder="1"/>
    <xf numFmtId="0" fontId="114" fillId="0" borderId="24" xfId="0" applyFont="1" applyBorder="1" applyAlignment="1">
      <alignment horizontal="right" vertical="top" wrapText="1"/>
    </xf>
    <xf numFmtId="0" fontId="116" fillId="29" borderId="103" xfId="0" applyFont="1" applyFill="1" applyBorder="1" applyAlignment="1">
      <alignment horizontal="left" vertical="center" wrapText="1"/>
    </xf>
    <xf numFmtId="0" fontId="116" fillId="29" borderId="104" xfId="0" applyFont="1" applyFill="1" applyBorder="1" applyAlignment="1">
      <alignment horizontal="left" vertical="center" wrapText="1"/>
    </xf>
    <xf numFmtId="0" fontId="116" fillId="29" borderId="104" xfId="0" applyFont="1" applyFill="1" applyBorder="1" applyAlignment="1">
      <alignment horizontal="center" vertical="center" wrapText="1"/>
    </xf>
    <xf numFmtId="0" fontId="116" fillId="29" borderId="104" xfId="0" applyFont="1" applyFill="1" applyBorder="1" applyAlignment="1">
      <alignment horizontal="right" vertical="center" wrapText="1"/>
    </xf>
    <xf numFmtId="0" fontId="116" fillId="29" borderId="105" xfId="0" applyFont="1" applyFill="1" applyBorder="1" applyAlignment="1">
      <alignment horizontal="right" vertical="center" wrapText="1"/>
    </xf>
    <xf numFmtId="43" fontId="113" fillId="0" borderId="93" xfId="0" applyNumberFormat="1" applyFont="1" applyBorder="1" applyAlignment="1">
      <alignment horizontal="right" vertical="top" wrapText="1"/>
    </xf>
    <xf numFmtId="0" fontId="114" fillId="25" borderId="0" xfId="0" applyFont="1" applyFill="1" applyAlignment="1">
      <alignment horizontal="left" vertical="top" wrapText="1"/>
    </xf>
    <xf numFmtId="0" fontId="114" fillId="25" borderId="0" xfId="0" applyFont="1" applyFill="1" applyAlignment="1">
      <alignment horizontal="right" vertical="top" wrapText="1"/>
    </xf>
    <xf numFmtId="0" fontId="116" fillId="25" borderId="0" xfId="0" applyFont="1" applyFill="1" applyAlignment="1">
      <alignment horizontal="right" vertical="top" wrapText="1"/>
    </xf>
    <xf numFmtId="0" fontId="116" fillId="0" borderId="0" xfId="0" applyFont="1" applyAlignment="1">
      <alignment horizontal="right" vertical="top" wrapText="1"/>
    </xf>
    <xf numFmtId="0" fontId="115" fillId="0" borderId="84" xfId="0" applyFont="1" applyBorder="1" applyAlignment="1">
      <alignment vertical="center" wrapText="1"/>
    </xf>
    <xf numFmtId="0" fontId="115" fillId="0" borderId="24" xfId="0" applyFont="1" applyBorder="1" applyAlignment="1">
      <alignment vertical="center" wrapText="1"/>
    </xf>
    <xf numFmtId="0" fontId="115" fillId="0" borderId="24" xfId="230" applyFont="1" applyBorder="1" applyAlignment="1">
      <alignment horizontal="center" vertical="center" wrapText="1"/>
    </xf>
    <xf numFmtId="2" fontId="115" fillId="25" borderId="24" xfId="0" applyNumberFormat="1" applyFont="1" applyFill="1" applyBorder="1" applyAlignment="1">
      <alignment vertical="center"/>
    </xf>
    <xf numFmtId="4" fontId="115" fillId="0" borderId="24" xfId="230" applyNumberFormat="1" applyFont="1" applyBorder="1" applyAlignment="1">
      <alignment horizontal="right" vertical="center" wrapText="1"/>
    </xf>
    <xf numFmtId="164" fontId="115" fillId="40" borderId="24" xfId="2" applyFont="1" applyFill="1" applyBorder="1" applyAlignment="1">
      <alignment horizontal="center" vertical="center" wrapText="1"/>
    </xf>
    <xf numFmtId="0" fontId="115" fillId="25" borderId="0" xfId="0" applyFont="1" applyFill="1"/>
    <xf numFmtId="0" fontId="115" fillId="25" borderId="19" xfId="130" applyFont="1" applyFill="1" applyBorder="1" applyAlignment="1">
      <alignment horizontal="center" vertical="center"/>
    </xf>
    <xf numFmtId="1" fontId="115" fillId="25" borderId="19" xfId="204" applyNumberFormat="1" applyFont="1" applyFill="1" applyBorder="1" applyAlignment="1" applyProtection="1">
      <alignment horizontal="left" vertical="center" wrapText="1" indent="1"/>
    </xf>
    <xf numFmtId="4" fontId="115" fillId="25" borderId="19" xfId="130" applyNumberFormat="1" applyFont="1" applyFill="1" applyBorder="1" applyAlignment="1">
      <alignment horizontal="center" vertical="center" wrapText="1"/>
    </xf>
    <xf numFmtId="0" fontId="115" fillId="25" borderId="19" xfId="163" applyFont="1" applyFill="1" applyBorder="1" applyAlignment="1" applyProtection="1">
      <alignment horizontal="center" vertical="center" wrapText="1"/>
      <protection locked="0"/>
    </xf>
    <xf numFmtId="166" fontId="115" fillId="25" borderId="19" xfId="204" applyFont="1" applyFill="1" applyBorder="1" applyAlignment="1" applyProtection="1">
      <alignment horizontal="right" vertical="center" wrapText="1"/>
    </xf>
    <xf numFmtId="164" fontId="115" fillId="25" borderId="19" xfId="2" applyFont="1" applyFill="1" applyBorder="1" applyAlignment="1" applyProtection="1">
      <alignment horizontal="center" vertical="center" wrapText="1"/>
    </xf>
    <xf numFmtId="4" fontId="113" fillId="0" borderId="24" xfId="0" applyNumberFormat="1" applyFont="1" applyBorder="1" applyAlignment="1">
      <alignment vertical="center" wrapText="1"/>
    </xf>
    <xf numFmtId="0" fontId="114" fillId="42" borderId="84" xfId="0" applyFont="1" applyFill="1" applyBorder="1" applyAlignment="1">
      <alignment horizontal="left" vertical="center" wrapText="1"/>
    </xf>
    <xf numFmtId="0" fontId="114" fillId="42" borderId="24" xfId="0" applyFont="1" applyFill="1" applyBorder="1" applyAlignment="1">
      <alignment horizontal="left" vertical="center" wrapText="1"/>
    </xf>
    <xf numFmtId="0" fontId="114" fillId="42" borderId="24" xfId="0" applyFont="1" applyFill="1" applyBorder="1" applyAlignment="1">
      <alignment horizontal="center" vertical="center" wrapText="1"/>
    </xf>
    <xf numFmtId="2" fontId="114" fillId="42" borderId="24" xfId="0" applyNumberFormat="1" applyFont="1" applyFill="1" applyBorder="1" applyAlignment="1">
      <alignment horizontal="right" vertical="center" wrapText="1"/>
    </xf>
    <xf numFmtId="164" fontId="114" fillId="41" borderId="24" xfId="2" applyFont="1" applyFill="1" applyBorder="1"/>
    <xf numFmtId="174" fontId="114" fillId="42" borderId="99" xfId="0" applyNumberFormat="1" applyFont="1" applyFill="1" applyBorder="1" applyAlignment="1">
      <alignment horizontal="right" vertical="center" wrapText="1"/>
    </xf>
    <xf numFmtId="49" fontId="113" fillId="0" borderId="24" xfId="0" applyNumberFormat="1" applyFont="1" applyBorder="1" applyAlignment="1">
      <alignment horizontal="left" vertical="center"/>
    </xf>
    <xf numFmtId="4" fontId="113" fillId="0" borderId="24" xfId="0" applyNumberFormat="1" applyFont="1" applyBorder="1" applyAlignment="1">
      <alignment vertical="center"/>
    </xf>
    <xf numFmtId="0" fontId="121" fillId="43" borderId="24" xfId="231" applyFont="1" applyFill="1" applyBorder="1" applyAlignment="1">
      <alignment horizontal="center" vertical="center" wrapText="1"/>
    </xf>
    <xf numFmtId="0" fontId="121" fillId="43" borderId="24" xfId="232" applyFont="1" applyFill="1" applyBorder="1" applyAlignment="1">
      <alignment horizontal="left" vertical="center" wrapText="1"/>
    </xf>
    <xf numFmtId="0" fontId="121" fillId="43" borderId="24" xfId="232" applyFont="1" applyFill="1" applyBorder="1" applyAlignment="1">
      <alignment horizontal="center" vertical="center" wrapText="1"/>
    </xf>
    <xf numFmtId="0" fontId="0" fillId="44" borderId="0" xfId="0" applyFill="1"/>
    <xf numFmtId="185" fontId="115" fillId="0" borderId="24" xfId="230" applyNumberFormat="1" applyFont="1" applyBorder="1" applyAlignment="1">
      <alignment horizontal="center" vertical="center" wrapText="1"/>
    </xf>
    <xf numFmtId="0" fontId="0" fillId="41" borderId="24" xfId="0" applyFill="1" applyBorder="1"/>
    <xf numFmtId="164" fontId="114" fillId="41" borderId="101" xfId="2" applyFont="1" applyFill="1" applyBorder="1"/>
    <xf numFmtId="174" fontId="116" fillId="42" borderId="102" xfId="0" applyNumberFormat="1" applyFont="1" applyFill="1" applyBorder="1" applyAlignment="1">
      <alignment vertical="center"/>
    </xf>
    <xf numFmtId="0" fontId="116" fillId="42" borderId="103" xfId="0" applyFont="1" applyFill="1" applyBorder="1" applyAlignment="1">
      <alignment horizontal="center" vertical="center" wrapText="1"/>
    </xf>
    <xf numFmtId="0" fontId="116" fillId="42" borderId="104" xfId="0" applyFont="1" applyFill="1" applyBorder="1" applyAlignment="1">
      <alignment horizontal="center" vertical="center" wrapText="1"/>
    </xf>
    <xf numFmtId="0" fontId="116" fillId="42" borderId="105" xfId="0" applyFont="1" applyFill="1" applyBorder="1" applyAlignment="1">
      <alignment horizontal="center" vertical="center" wrapText="1"/>
    </xf>
    <xf numFmtId="164" fontId="119" fillId="41" borderId="24" xfId="2" applyFont="1" applyFill="1" applyBorder="1"/>
    <xf numFmtId="174" fontId="119" fillId="42" borderId="99" xfId="0" applyNumberFormat="1" applyFont="1" applyFill="1" applyBorder="1" applyAlignment="1">
      <alignment horizontal="right" vertical="center" wrapText="1"/>
    </xf>
    <xf numFmtId="164" fontId="119" fillId="41" borderId="104" xfId="2" applyFont="1" applyFill="1" applyBorder="1"/>
    <xf numFmtId="174" fontId="119" fillId="42" borderId="105" xfId="0" applyNumberFormat="1" applyFont="1" applyFill="1" applyBorder="1" applyAlignment="1">
      <alignment horizontal="right" vertical="center" wrapText="1"/>
    </xf>
    <xf numFmtId="164" fontId="114" fillId="41" borderId="101" xfId="2" applyFont="1" applyFill="1" applyBorder="1" applyProtection="1">
      <protection locked="0"/>
    </xf>
    <xf numFmtId="174" fontId="116" fillId="42" borderId="102" xfId="158" applyNumberFormat="1" applyFont="1" applyFill="1" applyBorder="1" applyAlignment="1">
      <alignment horizontal="right" vertical="center" wrapText="1"/>
    </xf>
    <xf numFmtId="49" fontId="57" fillId="29" borderId="24" xfId="0" applyNumberFormat="1" applyFont="1" applyFill="1" applyBorder="1" applyAlignment="1">
      <alignment horizontal="left" vertical="top" wrapText="1"/>
    </xf>
    <xf numFmtId="0" fontId="35" fillId="0" borderId="19" xfId="157" applyFont="1" applyBorder="1" applyAlignment="1">
      <alignment horizontal="center" vertical="center"/>
    </xf>
    <xf numFmtId="0" fontId="35" fillId="0" borderId="20" xfId="157" applyFont="1" applyBorder="1" applyAlignment="1">
      <alignment horizontal="center" vertical="top"/>
    </xf>
    <xf numFmtId="0" fontId="37" fillId="25" borderId="23" xfId="157" applyFont="1" applyFill="1" applyBorder="1" applyAlignment="1">
      <alignment horizontal="center"/>
    </xf>
    <xf numFmtId="49" fontId="38" fillId="0" borderId="27" xfId="130" applyNumberFormat="1" applyFont="1" applyBorder="1" applyAlignment="1">
      <alignment horizontal="center" vertical="center"/>
    </xf>
    <xf numFmtId="0" fontId="39" fillId="0" borderId="28" xfId="130" applyFont="1" applyBorder="1" applyAlignment="1">
      <alignment horizontal="center" vertical="center"/>
    </xf>
    <xf numFmtId="0" fontId="23" fillId="0" borderId="24" xfId="130" applyFont="1" applyBorder="1" applyAlignment="1">
      <alignment horizontal="left" vertical="center" wrapText="1"/>
    </xf>
    <xf numFmtId="10" fontId="23" fillId="13" borderId="24" xfId="130" applyNumberFormat="1" applyFont="1" applyFill="1" applyBorder="1" applyAlignment="1" applyProtection="1">
      <alignment horizontal="center" vertical="center"/>
      <protection locked="0"/>
    </xf>
    <xf numFmtId="0" fontId="23" fillId="0" borderId="24" xfId="130" applyFont="1" applyBorder="1" applyAlignment="1">
      <alignment horizontal="left" vertical="center"/>
    </xf>
    <xf numFmtId="0" fontId="40" fillId="0" borderId="24" xfId="130" applyFont="1" applyBorder="1" applyAlignment="1">
      <alignment horizontal="center"/>
    </xf>
    <xf numFmtId="0" fontId="37" fillId="0" borderId="19" xfId="162" applyFont="1" applyBorder="1" applyAlignment="1">
      <alignment horizontal="left" vertical="top"/>
    </xf>
    <xf numFmtId="165" fontId="23" fillId="2" borderId="37" xfId="113" applyFont="1" applyFill="1" applyBorder="1" applyAlignment="1" applyProtection="1">
      <alignment horizontal="left"/>
      <protection locked="0"/>
    </xf>
    <xf numFmtId="0" fontId="39" fillId="0" borderId="24" xfId="130" applyFont="1" applyBorder="1" applyAlignment="1">
      <alignment horizontal="center" vertical="center"/>
    </xf>
    <xf numFmtId="4" fontId="39" fillId="0" borderId="24" xfId="130" applyNumberFormat="1" applyFont="1" applyBorder="1" applyAlignment="1">
      <alignment horizontal="center" vertical="center" wrapText="1"/>
    </xf>
    <xf numFmtId="0" fontId="17" fillId="0" borderId="24" xfId="130" applyBorder="1" applyAlignment="1">
      <alignment horizontal="left" vertical="center" wrapText="1" indent="1"/>
    </xf>
    <xf numFmtId="0" fontId="41" fillId="20" borderId="24" xfId="130" applyFont="1" applyFill="1" applyBorder="1" applyAlignment="1">
      <alignment horizontal="center" vertical="center" wrapText="1"/>
    </xf>
    <xf numFmtId="0" fontId="43" fillId="25" borderId="0" xfId="130" applyFont="1" applyFill="1" applyAlignment="1">
      <alignment horizontal="left" vertical="center" indent="1"/>
    </xf>
    <xf numFmtId="0" fontId="17" fillId="25" borderId="0" xfId="130" applyFill="1" applyAlignment="1">
      <alignment horizontal="center" vertical="center"/>
    </xf>
    <xf numFmtId="0" fontId="44" fillId="25" borderId="0" xfId="130" applyFont="1" applyFill="1" applyAlignment="1">
      <alignment horizontal="right" vertical="center"/>
    </xf>
    <xf numFmtId="0" fontId="45" fillId="25" borderId="0" xfId="130" applyFont="1" applyFill="1" applyAlignment="1">
      <alignment horizontal="center"/>
    </xf>
    <xf numFmtId="0" fontId="44" fillId="25" borderId="0" xfId="130" applyFont="1" applyFill="1" applyAlignment="1">
      <alignment horizontal="left" vertical="center"/>
    </xf>
    <xf numFmtId="0" fontId="44" fillId="25" borderId="0" xfId="130" applyFont="1" applyFill="1" applyAlignment="1">
      <alignment horizontal="center" vertical="top"/>
    </xf>
    <xf numFmtId="0" fontId="17" fillId="0" borderId="24" xfId="130" applyBorder="1" applyAlignment="1">
      <alignment horizontal="center" vertical="center" wrapText="1"/>
    </xf>
    <xf numFmtId="0" fontId="37" fillId="25" borderId="39" xfId="130" applyFont="1" applyFill="1" applyBorder="1" applyAlignment="1">
      <alignment horizontal="left" vertical="center"/>
    </xf>
    <xf numFmtId="49" fontId="17" fillId="13" borderId="24" xfId="130" applyNumberFormat="1" applyFill="1" applyBorder="1" applyAlignment="1" applyProtection="1">
      <alignment horizontal="left" vertical="top" wrapText="1"/>
      <protection locked="0"/>
    </xf>
    <xf numFmtId="171" fontId="17" fillId="25" borderId="38" xfId="130" applyNumberFormat="1" applyFill="1" applyBorder="1" applyAlignment="1">
      <alignment horizontal="left"/>
    </xf>
    <xf numFmtId="172" fontId="17" fillId="25" borderId="38" xfId="130" applyNumberFormat="1" applyFill="1" applyBorder="1" applyAlignment="1">
      <alignment horizontal="left"/>
    </xf>
    <xf numFmtId="0" fontId="37" fillId="25" borderId="0" xfId="130" applyFont="1" applyFill="1" applyAlignment="1">
      <alignment horizontal="left" vertical="center"/>
    </xf>
    <xf numFmtId="0" fontId="39" fillId="25" borderId="0" xfId="130" applyFont="1" applyFill="1" applyAlignment="1">
      <alignment horizontal="left" vertical="center"/>
    </xf>
    <xf numFmtId="0" fontId="0" fillId="25" borderId="0" xfId="0" applyFill="1" applyAlignment="1">
      <alignment horizontal="left" vertical="center" wrapText="1"/>
    </xf>
    <xf numFmtId="14" fontId="51" fillId="25" borderId="0" xfId="0" applyNumberFormat="1" applyFont="1" applyFill="1" applyAlignment="1">
      <alignment horizontal="center" vertical="top" wrapText="1"/>
    </xf>
    <xf numFmtId="49" fontId="38" fillId="25" borderId="27" xfId="0" applyNumberFormat="1" applyFont="1" applyFill="1" applyBorder="1" applyAlignment="1">
      <alignment horizontal="center" vertical="top"/>
    </xf>
    <xf numFmtId="0" fontId="39" fillId="25" borderId="28" xfId="0" applyFont="1" applyFill="1" applyBorder="1" applyAlignment="1">
      <alignment horizontal="center" vertical="top"/>
    </xf>
    <xf numFmtId="0" fontId="17" fillId="25" borderId="31" xfId="0" applyFont="1" applyFill="1" applyBorder="1" applyAlignment="1">
      <alignment vertical="center" wrapText="1"/>
    </xf>
    <xf numFmtId="10" fontId="48" fillId="25" borderId="40" xfId="163" applyNumberFormat="1" applyFont="1" applyFill="1" applyBorder="1" applyAlignment="1" applyProtection="1">
      <alignment horizontal="right" vertical="center" wrapText="1"/>
      <protection locked="0"/>
    </xf>
    <xf numFmtId="10" fontId="48" fillId="25" borderId="98" xfId="163" applyNumberFormat="1" applyFont="1" applyFill="1" applyBorder="1" applyAlignment="1" applyProtection="1">
      <alignment horizontal="right" vertical="center" wrapText="1"/>
      <protection locked="0"/>
    </xf>
    <xf numFmtId="2" fontId="47" fillId="25" borderId="33" xfId="163" applyNumberFormat="1" applyFont="1" applyFill="1" applyBorder="1" applyAlignment="1" applyProtection="1">
      <alignment horizontal="right" vertical="center"/>
      <protection locked="0"/>
    </xf>
    <xf numFmtId="0" fontId="51" fillId="25" borderId="0" xfId="0" applyFont="1" applyFill="1" applyAlignment="1">
      <alignment horizontal="center" vertical="center" wrapText="1"/>
    </xf>
    <xf numFmtId="0" fontId="116" fillId="42" borderId="100" xfId="163" applyFont="1" applyFill="1" applyBorder="1" applyAlignment="1" applyProtection="1">
      <alignment horizontal="right" vertical="center"/>
      <protection locked="0"/>
    </xf>
    <xf numFmtId="0" fontId="116" fillId="42" borderId="101" xfId="163" applyFont="1" applyFill="1" applyBorder="1" applyAlignment="1" applyProtection="1">
      <alignment horizontal="right" vertical="center"/>
      <protection locked="0"/>
    </xf>
    <xf numFmtId="49" fontId="17" fillId="25" borderId="0" xfId="0" applyNumberFormat="1" applyFont="1" applyFill="1" applyAlignment="1">
      <alignment horizontal="left" vertical="center" wrapText="1"/>
    </xf>
    <xf numFmtId="49" fontId="17" fillId="25" borderId="33" xfId="0" applyNumberFormat="1" applyFont="1" applyFill="1" applyBorder="1" applyAlignment="1">
      <alignment horizontal="left" vertical="center" wrapText="1"/>
    </xf>
    <xf numFmtId="0" fontId="119" fillId="42" borderId="84" xfId="0" applyFont="1" applyFill="1" applyBorder="1" applyAlignment="1">
      <alignment horizontal="left" vertical="center" wrapText="1"/>
    </xf>
    <xf numFmtId="0" fontId="119" fillId="42" borderId="24" xfId="0" applyFont="1" applyFill="1" applyBorder="1" applyAlignment="1">
      <alignment horizontal="left" vertical="center" wrapText="1"/>
    </xf>
    <xf numFmtId="0" fontId="119" fillId="42" borderId="103" xfId="0" applyFont="1" applyFill="1" applyBorder="1" applyAlignment="1">
      <alignment horizontal="left" vertical="center" wrapText="1"/>
    </xf>
    <xf numFmtId="0" fontId="119" fillId="42" borderId="104" xfId="0" applyFont="1" applyFill="1" applyBorder="1" applyAlignment="1">
      <alignment horizontal="left" vertical="center" wrapText="1"/>
    </xf>
    <xf numFmtId="49" fontId="119" fillId="0" borderId="24" xfId="0" applyNumberFormat="1" applyFont="1" applyBorder="1" applyAlignment="1">
      <alignment horizontal="left" vertical="center"/>
    </xf>
    <xf numFmtId="49" fontId="119" fillId="41" borderId="24" xfId="0" applyNumberFormat="1" applyFont="1" applyFill="1" applyBorder="1" applyAlignment="1">
      <alignment horizontal="left" vertical="center"/>
    </xf>
    <xf numFmtId="0" fontId="114" fillId="42" borderId="24" xfId="0" applyFont="1" applyFill="1" applyBorder="1" applyAlignment="1">
      <alignment horizontal="left" vertical="center" wrapText="1"/>
    </xf>
    <xf numFmtId="0" fontId="114" fillId="42" borderId="84" xfId="0" applyFont="1" applyFill="1" applyBorder="1" applyAlignment="1">
      <alignment horizontal="left" vertical="center" wrapText="1"/>
    </xf>
    <xf numFmtId="0" fontId="115" fillId="0" borderId="84" xfId="0" applyFont="1" applyBorder="1" applyAlignment="1">
      <alignment horizontal="center" vertical="center" wrapText="1"/>
    </xf>
    <xf numFmtId="0" fontId="115" fillId="0" borderId="24" xfId="0" applyFont="1" applyBorder="1" applyAlignment="1">
      <alignment horizontal="center" vertical="center" wrapText="1"/>
    </xf>
    <xf numFmtId="0" fontId="115" fillId="0" borderId="99" xfId="0" applyFont="1" applyBorder="1" applyAlignment="1">
      <alignment horizontal="center" vertical="center" wrapText="1"/>
    </xf>
    <xf numFmtId="0" fontId="58" fillId="25" borderId="25" xfId="0" applyFont="1" applyFill="1" applyBorder="1" applyAlignment="1">
      <alignment horizontal="center" vertical="top" wrapText="1"/>
    </xf>
    <xf numFmtId="0" fontId="58" fillId="25" borderId="23" xfId="0" applyFont="1" applyFill="1" applyBorder="1" applyAlignment="1">
      <alignment horizontal="center" vertical="top" wrapText="1"/>
    </xf>
    <xf numFmtId="0" fontId="58" fillId="25" borderId="26" xfId="0" applyFont="1" applyFill="1" applyBorder="1" applyAlignment="1">
      <alignment horizontal="center" vertical="top" wrapText="1"/>
    </xf>
    <xf numFmtId="0" fontId="53" fillId="25" borderId="27" xfId="163" applyFont="1" applyFill="1" applyBorder="1" applyAlignment="1" applyProtection="1">
      <alignment horizontal="center" vertical="center" wrapText="1"/>
      <protection locked="0"/>
    </xf>
    <xf numFmtId="0" fontId="40" fillId="25" borderId="28" xfId="163" applyFont="1" applyFill="1" applyBorder="1" applyAlignment="1" applyProtection="1">
      <alignment horizontal="center" vertical="center" wrapText="1"/>
      <protection locked="0"/>
    </xf>
    <xf numFmtId="166" fontId="23" fillId="25" borderId="43" xfId="163" applyNumberFormat="1" applyFont="1" applyFill="1" applyBorder="1" applyAlignment="1" applyProtection="1">
      <alignment horizontal="center" vertical="center"/>
      <protection locked="0"/>
    </xf>
    <xf numFmtId="184" fontId="0" fillId="25" borderId="0" xfId="0" applyNumberFormat="1" applyFill="1" applyAlignment="1">
      <alignment horizontal="left"/>
    </xf>
    <xf numFmtId="0" fontId="116" fillId="25" borderId="94" xfId="0" applyFont="1" applyFill="1" applyBorder="1" applyAlignment="1">
      <alignment horizontal="center" vertical="center" wrapText="1"/>
    </xf>
    <xf numFmtId="0" fontId="116" fillId="25" borderId="39" xfId="0" applyFont="1" applyFill="1" applyBorder="1" applyAlignment="1">
      <alignment horizontal="center" vertical="center" wrapText="1"/>
    </xf>
    <xf numFmtId="0" fontId="116" fillId="25" borderId="45" xfId="0" applyFont="1" applyFill="1" applyBorder="1" applyAlignment="1">
      <alignment horizontal="center" vertical="center" wrapText="1"/>
    </xf>
    <xf numFmtId="0" fontId="116" fillId="25" borderId="76" xfId="0" applyFont="1" applyFill="1" applyBorder="1" applyAlignment="1">
      <alignment horizontal="center" vertical="center" wrapText="1"/>
    </xf>
    <xf numFmtId="164" fontId="114" fillId="0" borderId="19" xfId="2" applyFont="1" applyBorder="1" applyAlignment="1">
      <alignment horizontal="center" vertical="center"/>
    </xf>
    <xf numFmtId="164" fontId="114" fillId="0" borderId="96" xfId="2" applyFont="1" applyBorder="1" applyAlignment="1">
      <alignment horizontal="center" vertical="center"/>
    </xf>
    <xf numFmtId="0" fontId="114" fillId="25" borderId="46" xfId="0" applyFont="1" applyFill="1" applyBorder="1" applyAlignment="1">
      <alignment horizontal="center" vertical="center" wrapText="1"/>
    </xf>
    <xf numFmtId="0" fontId="114" fillId="25" borderId="21" xfId="0" applyFont="1" applyFill="1" applyBorder="1" applyAlignment="1">
      <alignment horizontal="center" vertical="center" wrapText="1"/>
    </xf>
    <xf numFmtId="0" fontId="114" fillId="25" borderId="90" xfId="0" applyFont="1" applyFill="1" applyBorder="1" applyAlignment="1">
      <alignment horizontal="center" vertical="center" wrapText="1"/>
    </xf>
    <xf numFmtId="0" fontId="114" fillId="25" borderId="92" xfId="0" applyFont="1" applyFill="1" applyBorder="1" applyAlignment="1">
      <alignment horizontal="center" vertical="center" wrapText="1"/>
    </xf>
    <xf numFmtId="0" fontId="116" fillId="25" borderId="47" xfId="0" applyFont="1" applyFill="1" applyBorder="1" applyAlignment="1">
      <alignment horizontal="center" vertical="center" wrapText="1"/>
    </xf>
    <xf numFmtId="0" fontId="116" fillId="25" borderId="95" xfId="0" applyFont="1" applyFill="1" applyBorder="1" applyAlignment="1">
      <alignment horizontal="center" vertical="center" wrapText="1"/>
    </xf>
    <xf numFmtId="0" fontId="116" fillId="25" borderId="22" xfId="0" applyFont="1" applyFill="1" applyBorder="1" applyAlignment="1">
      <alignment horizontal="center" vertical="center" wrapText="1"/>
    </xf>
    <xf numFmtId="10" fontId="116" fillId="25" borderId="19" xfId="0" applyNumberFormat="1" applyFont="1" applyFill="1" applyBorder="1" applyAlignment="1">
      <alignment horizontal="center" vertical="center" wrapText="1"/>
    </xf>
    <xf numFmtId="0" fontId="116" fillId="25" borderId="37" xfId="0" applyFont="1" applyFill="1" applyBorder="1" applyAlignment="1">
      <alignment horizontal="center" vertical="center" wrapText="1"/>
    </xf>
    <xf numFmtId="0" fontId="114" fillId="25" borderId="84" xfId="0" applyFont="1" applyFill="1" applyBorder="1" applyAlignment="1">
      <alignment horizontal="center" vertical="center" wrapText="1"/>
    </xf>
    <xf numFmtId="0" fontId="114" fillId="25" borderId="24" xfId="0" applyFont="1" applyFill="1" applyBorder="1" applyAlignment="1">
      <alignment horizontal="center" vertical="center" wrapText="1"/>
    </xf>
    <xf numFmtId="49" fontId="60" fillId="25" borderId="44" xfId="0" applyNumberFormat="1" applyFont="1" applyFill="1" applyBorder="1" applyAlignment="1">
      <alignment horizontal="center"/>
    </xf>
    <xf numFmtId="49" fontId="60" fillId="25" borderId="77" xfId="0" applyNumberFormat="1" applyFont="1" applyFill="1" applyBorder="1" applyAlignment="1">
      <alignment horizontal="center"/>
    </xf>
    <xf numFmtId="49" fontId="60" fillId="25" borderId="80" xfId="0" applyNumberFormat="1" applyFont="1" applyFill="1" applyBorder="1" applyAlignment="1">
      <alignment horizontal="center"/>
    </xf>
    <xf numFmtId="0" fontId="61" fillId="25" borderId="45" xfId="0" applyFont="1" applyFill="1" applyBorder="1" applyAlignment="1">
      <alignment horizontal="center"/>
    </xf>
    <xf numFmtId="0" fontId="61" fillId="25" borderId="76" xfId="0" applyFont="1" applyFill="1" applyBorder="1" applyAlignment="1">
      <alignment horizontal="center"/>
    </xf>
    <xf numFmtId="0" fontId="61" fillId="25" borderId="81" xfId="0" applyFont="1" applyFill="1" applyBorder="1" applyAlignment="1">
      <alignment horizontal="center"/>
    </xf>
    <xf numFmtId="0" fontId="116" fillId="25" borderId="83" xfId="0" applyFont="1" applyFill="1" applyBorder="1" applyAlignment="1">
      <alignment horizontal="right" vertical="top" wrapText="1"/>
    </xf>
    <xf numFmtId="0" fontId="116" fillId="25" borderId="0" xfId="0" applyFont="1" applyFill="1" applyAlignment="1">
      <alignment horizontal="right" vertical="top" wrapText="1"/>
    </xf>
    <xf numFmtId="0" fontId="67" fillId="0" borderId="0" xfId="0" applyFont="1"/>
    <xf numFmtId="0" fontId="68" fillId="0" borderId="19" xfId="0" applyFont="1" applyBorder="1" applyAlignment="1">
      <alignment horizontal="center"/>
    </xf>
    <xf numFmtId="0" fontId="64" fillId="0" borderId="0" xfId="0" applyFont="1" applyAlignment="1">
      <alignment horizontal="left"/>
    </xf>
    <xf numFmtId="49" fontId="69" fillId="0" borderId="37" xfId="0" applyNumberFormat="1" applyFont="1" applyBorder="1" applyAlignment="1">
      <alignment horizontal="center" vertical="center"/>
    </xf>
    <xf numFmtId="2" fontId="73" fillId="0" borderId="22" xfId="0" applyNumberFormat="1" applyFont="1" applyBorder="1" applyAlignment="1">
      <alignment horizontal="left"/>
    </xf>
    <xf numFmtId="0" fontId="77" fillId="0" borderId="25" xfId="0" applyFont="1" applyBorder="1" applyAlignment="1">
      <alignment horizontal="center"/>
    </xf>
    <xf numFmtId="0" fontId="77" fillId="0" borderId="24" xfId="0" applyFont="1" applyBorder="1" applyAlignment="1">
      <alignment horizontal="center"/>
    </xf>
    <xf numFmtId="0" fontId="71" fillId="0" borderId="24" xfId="0" applyFont="1" applyBorder="1" applyAlignment="1">
      <alignment horizontal="center"/>
    </xf>
    <xf numFmtId="4" fontId="82" fillId="0" borderId="51" xfId="0" applyNumberFormat="1" applyFont="1" applyBorder="1" applyAlignment="1">
      <alignment horizontal="center"/>
    </xf>
    <xf numFmtId="4" fontId="65" fillId="0" borderId="51" xfId="0" applyNumberFormat="1" applyFont="1" applyBorder="1" applyAlignment="1">
      <alignment horizontal="center"/>
    </xf>
    <xf numFmtId="4" fontId="82" fillId="0" borderId="53" xfId="0" applyNumberFormat="1" applyFont="1" applyBorder="1" applyAlignment="1">
      <alignment horizontal="center"/>
    </xf>
    <xf numFmtId="4" fontId="76" fillId="0" borderId="53" xfId="0" applyNumberFormat="1" applyFont="1" applyBorder="1" applyAlignment="1">
      <alignment horizontal="center"/>
    </xf>
    <xf numFmtId="4" fontId="81" fillId="0" borderId="24" xfId="0" applyNumberFormat="1" applyFont="1" applyBorder="1" applyAlignment="1">
      <alignment horizontal="center"/>
    </xf>
    <xf numFmtId="4" fontId="82" fillId="0" borderId="24" xfId="0" applyNumberFormat="1" applyFont="1" applyBorder="1" applyAlignment="1">
      <alignment horizontal="center"/>
    </xf>
    <xf numFmtId="0" fontId="17" fillId="0" borderId="66" xfId="146" applyBorder="1" applyAlignment="1">
      <alignment horizontal="center" vertical="center"/>
    </xf>
    <xf numFmtId="2" fontId="17" fillId="31" borderId="67" xfId="146" applyNumberForma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2" fontId="53" fillId="0" borderId="63" xfId="0" applyNumberFormat="1" applyFont="1" applyBorder="1" applyAlignment="1">
      <alignment horizontal="center" vertical="center"/>
    </xf>
    <xf numFmtId="2" fontId="40" fillId="0" borderId="64" xfId="0" applyNumberFormat="1" applyFont="1" applyBorder="1" applyAlignment="1">
      <alignment horizontal="center"/>
    </xf>
    <xf numFmtId="164" fontId="0" fillId="0" borderId="65" xfId="0" applyNumberFormat="1" applyBorder="1" applyAlignment="1">
      <alignment horizontal="center" vertical="center"/>
    </xf>
    <xf numFmtId="0" fontId="92" fillId="0" borderId="24" xfId="146" applyFont="1" applyBorder="1" applyAlignment="1">
      <alignment horizontal="left" vertical="center" wrapText="1"/>
    </xf>
    <xf numFmtId="0" fontId="17" fillId="0" borderId="0" xfId="226" applyAlignment="1">
      <alignment horizontal="center" vertical="center" wrapText="1"/>
    </xf>
    <xf numFmtId="2" fontId="39" fillId="0" borderId="63" xfId="0" applyNumberFormat="1" applyFont="1" applyBorder="1" applyAlignment="1">
      <alignment horizontal="center" vertical="center"/>
    </xf>
    <xf numFmtId="2" fontId="39" fillId="0" borderId="64" xfId="0" applyNumberFormat="1" applyFont="1" applyBorder="1" applyAlignment="1">
      <alignment horizontal="center"/>
    </xf>
    <xf numFmtId="177" fontId="17" fillId="0" borderId="68" xfId="204" applyNumberFormat="1" applyFont="1" applyBorder="1" applyAlignment="1" applyProtection="1">
      <alignment horizontal="center" vertical="center"/>
    </xf>
    <xf numFmtId="177" fontId="90" fillId="0" borderId="0" xfId="204" applyNumberFormat="1" applyFont="1" applyBorder="1" applyAlignment="1" applyProtection="1">
      <alignment horizontal="center"/>
    </xf>
    <xf numFmtId="177" fontId="90" fillId="0" borderId="35" xfId="204" applyNumberFormat="1" applyFont="1" applyBorder="1" applyAlignment="1" applyProtection="1">
      <alignment horizontal="center"/>
    </xf>
    <xf numFmtId="0" fontId="94" fillId="33" borderId="24" xfId="0" applyFont="1" applyFill="1" applyBorder="1" applyAlignment="1" applyProtection="1">
      <alignment vertical="center" wrapText="1"/>
      <protection locked="0"/>
    </xf>
    <xf numFmtId="0" fontId="95" fillId="25" borderId="25" xfId="0" applyFont="1" applyFill="1" applyBorder="1" applyAlignment="1" applyProtection="1">
      <alignment vertical="center" wrapText="1"/>
      <protection locked="0"/>
    </xf>
    <xf numFmtId="172" fontId="17" fillId="0" borderId="0" xfId="130" applyNumberFormat="1" applyAlignment="1">
      <alignment horizontal="left" vertical="center"/>
    </xf>
    <xf numFmtId="0" fontId="35" fillId="0" borderId="39" xfId="0" applyFont="1" applyBorder="1" applyAlignment="1">
      <alignment horizontal="center" vertical="center"/>
    </xf>
    <xf numFmtId="0" fontId="35" fillId="0" borderId="0" xfId="0" applyFont="1" applyAlignment="1">
      <alignment horizontal="center" vertical="top"/>
    </xf>
    <xf numFmtId="49" fontId="55" fillId="0" borderId="77" xfId="163" applyNumberFormat="1" applyFont="1" applyBorder="1" applyAlignment="1" applyProtection="1">
      <alignment horizontal="center" vertical="center" wrapText="1"/>
      <protection locked="0"/>
    </xf>
    <xf numFmtId="0" fontId="40" fillId="0" borderId="76" xfId="163" applyFont="1" applyBorder="1" applyAlignment="1" applyProtection="1">
      <alignment horizontal="center" vertical="center" wrapText="1"/>
      <protection locked="0"/>
    </xf>
    <xf numFmtId="1" fontId="23" fillId="0" borderId="30" xfId="163" applyNumberFormat="1" applyFont="1" applyBorder="1" applyAlignment="1" applyProtection="1">
      <alignment horizontal="left" wrapText="1"/>
      <protection locked="0"/>
    </xf>
    <xf numFmtId="0" fontId="35" fillId="0" borderId="47" xfId="0" applyFont="1" applyBorder="1" applyAlignment="1">
      <alignment horizontal="center" vertical="center"/>
    </xf>
    <xf numFmtId="0" fontId="35" fillId="0" borderId="49" xfId="0" applyFont="1" applyBorder="1" applyAlignment="1">
      <alignment horizontal="center" vertical="top"/>
    </xf>
    <xf numFmtId="49" fontId="55" fillId="0" borderId="80" xfId="163" applyNumberFormat="1" applyFont="1" applyBorder="1" applyAlignment="1" applyProtection="1">
      <alignment horizontal="center" vertical="center" wrapText="1"/>
      <protection locked="0"/>
    </xf>
    <xf numFmtId="0" fontId="40" fillId="0" borderId="81" xfId="163" applyFont="1" applyBorder="1" applyAlignment="1" applyProtection="1">
      <alignment horizontal="center" vertical="center" wrapText="1"/>
      <protection locked="0"/>
    </xf>
    <xf numFmtId="1" fontId="23" fillId="0" borderId="31" xfId="163" applyNumberFormat="1" applyFont="1" applyBorder="1" applyAlignment="1" applyProtection="1">
      <alignment horizontal="left" wrapText="1"/>
      <protection locked="0"/>
    </xf>
    <xf numFmtId="1" fontId="23" fillId="0" borderId="33" xfId="163" applyNumberFormat="1" applyFont="1" applyBorder="1" applyAlignment="1" applyProtection="1">
      <alignment horizontal="left" vertical="center"/>
      <protection locked="0"/>
    </xf>
    <xf numFmtId="0" fontId="97" fillId="34" borderId="24" xfId="0" applyFont="1" applyFill="1" applyBorder="1" applyAlignment="1" applyProtection="1">
      <alignment vertical="center" wrapText="1"/>
      <protection locked="0"/>
    </xf>
    <xf numFmtId="0" fontId="62" fillId="25" borderId="24" xfId="0" applyFont="1" applyFill="1" applyBorder="1" applyAlignment="1" applyProtection="1">
      <alignment vertical="center" wrapText="1"/>
      <protection locked="0"/>
    </xf>
    <xf numFmtId="0" fontId="26" fillId="0" borderId="39" xfId="0" applyFont="1" applyBorder="1" applyAlignment="1">
      <alignment horizontal="center"/>
    </xf>
    <xf numFmtId="4" fontId="103" fillId="25" borderId="24" xfId="0" applyNumberFormat="1" applyFont="1" applyFill="1" applyBorder="1" applyAlignment="1">
      <alignment horizontal="center" vertical="center"/>
    </xf>
    <xf numFmtId="0" fontId="103" fillId="25" borderId="24" xfId="0" applyFont="1" applyFill="1" applyBorder="1" applyAlignment="1">
      <alignment horizontal="center" vertical="center"/>
    </xf>
    <xf numFmtId="0" fontId="111" fillId="25" borderId="0" xfId="0" applyFont="1" applyFill="1" applyAlignment="1">
      <alignment horizontal="left" vertical="center"/>
    </xf>
    <xf numFmtId="49" fontId="102" fillId="25" borderId="37" xfId="0" applyNumberFormat="1" applyFont="1" applyFill="1" applyBorder="1" applyAlignment="1">
      <alignment horizontal="left" vertical="center" wrapText="1"/>
    </xf>
    <xf numFmtId="0" fontId="102" fillId="28" borderId="24" xfId="0" applyFont="1" applyFill="1" applyBorder="1" applyAlignment="1">
      <alignment horizontal="center" vertical="center"/>
    </xf>
    <xf numFmtId="0" fontId="102" fillId="36" borderId="24" xfId="0" applyFont="1" applyFill="1" applyBorder="1" applyAlignment="1">
      <alignment horizontal="center" vertical="center"/>
    </xf>
  </cellXfs>
  <cellStyles count="233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20% - Ênfase1 2" xfId="10" xr:uid="{00000000-0005-0000-0000-000006000000}"/>
    <cellStyle name="20% - Ênfase1 3" xfId="11" xr:uid="{00000000-0005-0000-0000-000007000000}"/>
    <cellStyle name="20% - Ênfase1 4" xfId="12" xr:uid="{00000000-0005-0000-0000-000008000000}"/>
    <cellStyle name="20% - Ênfase2 2" xfId="13" xr:uid="{00000000-0005-0000-0000-000009000000}"/>
    <cellStyle name="20% - Ênfase2 3" xfId="14" xr:uid="{00000000-0005-0000-0000-00000A000000}"/>
    <cellStyle name="20% - Ênfase2 4" xfId="15" xr:uid="{00000000-0005-0000-0000-00000B000000}"/>
    <cellStyle name="20% - Ênfase3 2" xfId="16" xr:uid="{00000000-0005-0000-0000-00000C000000}"/>
    <cellStyle name="20% - Ênfase3 3" xfId="17" xr:uid="{00000000-0005-0000-0000-00000D000000}"/>
    <cellStyle name="20% - Ênfase3 4" xfId="18" xr:uid="{00000000-0005-0000-0000-00000E000000}"/>
    <cellStyle name="20% - Ênfase4 2" xfId="19" xr:uid="{00000000-0005-0000-0000-00000F000000}"/>
    <cellStyle name="20% - Ênfase4 3" xfId="20" xr:uid="{00000000-0005-0000-0000-000010000000}"/>
    <cellStyle name="20% - Ênfase4 4" xfId="21" xr:uid="{00000000-0005-0000-0000-000011000000}"/>
    <cellStyle name="20% - Ênfase5 2" xfId="22" xr:uid="{00000000-0005-0000-0000-000012000000}"/>
    <cellStyle name="20% - Ênfase5 3" xfId="23" xr:uid="{00000000-0005-0000-0000-000013000000}"/>
    <cellStyle name="20% - Ênfase5 4" xfId="24" xr:uid="{00000000-0005-0000-0000-000014000000}"/>
    <cellStyle name="20% - Ênfase6 2" xfId="25" xr:uid="{00000000-0005-0000-0000-000015000000}"/>
    <cellStyle name="20% - Ênfase6 3" xfId="26" xr:uid="{00000000-0005-0000-0000-000016000000}"/>
    <cellStyle name="20% - Ênfase6 4" xfId="27" xr:uid="{00000000-0005-0000-0000-000017000000}"/>
    <cellStyle name="40% - Accent1" xfId="28" xr:uid="{00000000-0005-0000-0000-000018000000}"/>
    <cellStyle name="40% - Accent2" xfId="29" xr:uid="{00000000-0005-0000-0000-000019000000}"/>
    <cellStyle name="40% - Accent3" xfId="30" xr:uid="{00000000-0005-0000-0000-00001A000000}"/>
    <cellStyle name="40% - Accent4" xfId="31" xr:uid="{00000000-0005-0000-0000-00001B000000}"/>
    <cellStyle name="40% - Accent5" xfId="32" xr:uid="{00000000-0005-0000-0000-00001C000000}"/>
    <cellStyle name="40% - Accent6" xfId="33" xr:uid="{00000000-0005-0000-0000-00001D000000}"/>
    <cellStyle name="40% - Ênfase1 2" xfId="34" xr:uid="{00000000-0005-0000-0000-00001E000000}"/>
    <cellStyle name="40% - Ênfase1 3" xfId="35" xr:uid="{00000000-0005-0000-0000-00001F000000}"/>
    <cellStyle name="40% - Ênfase1 4" xfId="36" xr:uid="{00000000-0005-0000-0000-000020000000}"/>
    <cellStyle name="40% - Ênfase2 2" xfId="37" xr:uid="{00000000-0005-0000-0000-000021000000}"/>
    <cellStyle name="40% - Ênfase2 3" xfId="38" xr:uid="{00000000-0005-0000-0000-000022000000}"/>
    <cellStyle name="40% - Ênfase2 4" xfId="39" xr:uid="{00000000-0005-0000-0000-000023000000}"/>
    <cellStyle name="40% - Ênfase3 2" xfId="40" xr:uid="{00000000-0005-0000-0000-000024000000}"/>
    <cellStyle name="40% - Ênfase3 3" xfId="41" xr:uid="{00000000-0005-0000-0000-000025000000}"/>
    <cellStyle name="40% - Ênfase3 4" xfId="42" xr:uid="{00000000-0005-0000-0000-000026000000}"/>
    <cellStyle name="40% - Ênfase4 2" xfId="43" xr:uid="{00000000-0005-0000-0000-000027000000}"/>
    <cellStyle name="40% - Ênfase4 3" xfId="44" xr:uid="{00000000-0005-0000-0000-000028000000}"/>
    <cellStyle name="40% - Ênfase4 4" xfId="45" xr:uid="{00000000-0005-0000-0000-000029000000}"/>
    <cellStyle name="40% - Ênfase5 2" xfId="46" xr:uid="{00000000-0005-0000-0000-00002A000000}"/>
    <cellStyle name="40% - Ênfase5 3" xfId="47" xr:uid="{00000000-0005-0000-0000-00002B000000}"/>
    <cellStyle name="40% - Ênfase5 4" xfId="48" xr:uid="{00000000-0005-0000-0000-00002C000000}"/>
    <cellStyle name="40% - Ênfase6 2" xfId="49" xr:uid="{00000000-0005-0000-0000-00002D000000}"/>
    <cellStyle name="40% - Ênfase6 3" xfId="50" xr:uid="{00000000-0005-0000-0000-00002E000000}"/>
    <cellStyle name="40% - Ênfase6 4" xfId="51" xr:uid="{00000000-0005-0000-0000-00002F000000}"/>
    <cellStyle name="60% - Accent1" xfId="52" xr:uid="{00000000-0005-0000-0000-000030000000}"/>
    <cellStyle name="60% - Accent2" xfId="53" xr:uid="{00000000-0005-0000-0000-000031000000}"/>
    <cellStyle name="60% - Accent3" xfId="54" xr:uid="{00000000-0005-0000-0000-000032000000}"/>
    <cellStyle name="60% - Accent4" xfId="55" xr:uid="{00000000-0005-0000-0000-000033000000}"/>
    <cellStyle name="60% - Accent5" xfId="56" xr:uid="{00000000-0005-0000-0000-000034000000}"/>
    <cellStyle name="60% - Accent6" xfId="57" xr:uid="{00000000-0005-0000-0000-000035000000}"/>
    <cellStyle name="60% - Ênfase1 2" xfId="58" xr:uid="{00000000-0005-0000-0000-000036000000}"/>
    <cellStyle name="60% - Ênfase1 3" xfId="59" xr:uid="{00000000-0005-0000-0000-000037000000}"/>
    <cellStyle name="60% - Ênfase1 4" xfId="60" xr:uid="{00000000-0005-0000-0000-000038000000}"/>
    <cellStyle name="60% - Ênfase2 2" xfId="61" xr:uid="{00000000-0005-0000-0000-000039000000}"/>
    <cellStyle name="60% - Ênfase2 3" xfId="62" xr:uid="{00000000-0005-0000-0000-00003A000000}"/>
    <cellStyle name="60% - Ênfase2 4" xfId="63" xr:uid="{00000000-0005-0000-0000-00003B000000}"/>
    <cellStyle name="60% - Ênfase3 2" xfId="64" xr:uid="{00000000-0005-0000-0000-00003C000000}"/>
    <cellStyle name="60% - Ênfase3 3" xfId="65" xr:uid="{00000000-0005-0000-0000-00003D000000}"/>
    <cellStyle name="60% - Ênfase3 4" xfId="66" xr:uid="{00000000-0005-0000-0000-00003E000000}"/>
    <cellStyle name="60% - Ênfase4 2" xfId="67" xr:uid="{00000000-0005-0000-0000-00003F000000}"/>
    <cellStyle name="60% - Ênfase4 3" xfId="68" xr:uid="{00000000-0005-0000-0000-000040000000}"/>
    <cellStyle name="60% - Ênfase4 4" xfId="69" xr:uid="{00000000-0005-0000-0000-000041000000}"/>
    <cellStyle name="60% - Ênfase5 2" xfId="70" xr:uid="{00000000-0005-0000-0000-000042000000}"/>
    <cellStyle name="60% - Ênfase5 3" xfId="71" xr:uid="{00000000-0005-0000-0000-000043000000}"/>
    <cellStyle name="60% - Ênfase5 4" xfId="72" xr:uid="{00000000-0005-0000-0000-000044000000}"/>
    <cellStyle name="60% - Ênfase6 2" xfId="73" xr:uid="{00000000-0005-0000-0000-000045000000}"/>
    <cellStyle name="60% - Ênfase6 3" xfId="74" xr:uid="{00000000-0005-0000-0000-000046000000}"/>
    <cellStyle name="60% - Ênfase6 4" xfId="75" xr:uid="{00000000-0005-0000-0000-000047000000}"/>
    <cellStyle name="Accent1" xfId="76" xr:uid="{00000000-0005-0000-0000-000048000000}"/>
    <cellStyle name="Accent2" xfId="77" xr:uid="{00000000-0005-0000-0000-000049000000}"/>
    <cellStyle name="Accent3" xfId="78" xr:uid="{00000000-0005-0000-0000-00004A000000}"/>
    <cellStyle name="Accent4" xfId="79" xr:uid="{00000000-0005-0000-0000-00004B000000}"/>
    <cellStyle name="Accent5" xfId="80" xr:uid="{00000000-0005-0000-0000-00004C000000}"/>
    <cellStyle name="Accent6" xfId="81" xr:uid="{00000000-0005-0000-0000-00004D000000}"/>
    <cellStyle name="Bad 1" xfId="82" xr:uid="{00000000-0005-0000-0000-00004E000000}"/>
    <cellStyle name="Bom 2" xfId="83" xr:uid="{00000000-0005-0000-0000-00004F000000}"/>
    <cellStyle name="Bom 3" xfId="84" xr:uid="{00000000-0005-0000-0000-000050000000}"/>
    <cellStyle name="Bom 4" xfId="85" xr:uid="{00000000-0005-0000-0000-000051000000}"/>
    <cellStyle name="Calculation" xfId="86" xr:uid="{00000000-0005-0000-0000-000052000000}"/>
    <cellStyle name="Cálculo 2" xfId="88" xr:uid="{00000000-0005-0000-0000-000053000000}"/>
    <cellStyle name="Cálculo 3" xfId="89" xr:uid="{00000000-0005-0000-0000-000054000000}"/>
    <cellStyle name="Cálculo 4" xfId="90" xr:uid="{00000000-0005-0000-0000-000055000000}"/>
    <cellStyle name="Célula de Verificação 2" xfId="91" xr:uid="{00000000-0005-0000-0000-000056000000}"/>
    <cellStyle name="Célula de Verificação 3" xfId="92" xr:uid="{00000000-0005-0000-0000-000057000000}"/>
    <cellStyle name="Célula de Verificação 4" xfId="93" xr:uid="{00000000-0005-0000-0000-000058000000}"/>
    <cellStyle name="Célula Vinculada 2" xfId="94" xr:uid="{00000000-0005-0000-0000-000059000000}"/>
    <cellStyle name="Célula Vinculada 3" xfId="95" xr:uid="{00000000-0005-0000-0000-00005A000000}"/>
    <cellStyle name="Célula Vinculada 4" xfId="96" xr:uid="{00000000-0005-0000-0000-00005B000000}"/>
    <cellStyle name="Check Cell" xfId="87" xr:uid="{00000000-0005-0000-0000-00005C000000}"/>
    <cellStyle name="Ênfase1 2" xfId="207" xr:uid="{00000000-0005-0000-0000-00005D000000}"/>
    <cellStyle name="Ênfase1 3" xfId="208" xr:uid="{00000000-0005-0000-0000-00005E000000}"/>
    <cellStyle name="Ênfase1 4" xfId="209" xr:uid="{00000000-0005-0000-0000-00005F000000}"/>
    <cellStyle name="Ênfase2 2" xfId="210" xr:uid="{00000000-0005-0000-0000-000060000000}"/>
    <cellStyle name="Ênfase2 3" xfId="211" xr:uid="{00000000-0005-0000-0000-000061000000}"/>
    <cellStyle name="Ênfase2 4" xfId="212" xr:uid="{00000000-0005-0000-0000-000062000000}"/>
    <cellStyle name="Ênfase3 2" xfId="213" xr:uid="{00000000-0005-0000-0000-000063000000}"/>
    <cellStyle name="Ênfase3 3" xfId="214" xr:uid="{00000000-0005-0000-0000-000064000000}"/>
    <cellStyle name="Ênfase3 4" xfId="215" xr:uid="{00000000-0005-0000-0000-000065000000}"/>
    <cellStyle name="Ênfase4 2" xfId="216" xr:uid="{00000000-0005-0000-0000-000066000000}"/>
    <cellStyle name="Ênfase4 3" xfId="217" xr:uid="{00000000-0005-0000-0000-000067000000}"/>
    <cellStyle name="Ênfase4 4" xfId="218" xr:uid="{00000000-0005-0000-0000-000068000000}"/>
    <cellStyle name="Ênfase5 2" xfId="219" xr:uid="{00000000-0005-0000-0000-000069000000}"/>
    <cellStyle name="Ênfase5 3" xfId="220" xr:uid="{00000000-0005-0000-0000-00006A000000}"/>
    <cellStyle name="Ênfase5 4" xfId="221" xr:uid="{00000000-0005-0000-0000-00006B000000}"/>
    <cellStyle name="Ênfase6 2" xfId="222" xr:uid="{00000000-0005-0000-0000-00006C000000}"/>
    <cellStyle name="Ênfase6 3" xfId="223" xr:uid="{00000000-0005-0000-0000-00006D000000}"/>
    <cellStyle name="Ênfase6 4" xfId="224" xr:uid="{00000000-0005-0000-0000-00006E000000}"/>
    <cellStyle name="Entrada 2" xfId="97" xr:uid="{00000000-0005-0000-0000-00006F000000}"/>
    <cellStyle name="Entrada 3" xfId="98" xr:uid="{00000000-0005-0000-0000-000070000000}"/>
    <cellStyle name="Entrada 4" xfId="99" xr:uid="{00000000-0005-0000-0000-000071000000}"/>
    <cellStyle name="Excel Built-in Excel Built-in Excel Built-in Excel Built-in Excel Built-in Excel Built-in Excel Built-in Excel Built-in Excel Built-in Excel Built-in Excel Built-in Normal 3" xfId="226" xr:uid="{00000000-0005-0000-0000-000072000000}"/>
    <cellStyle name="Excel Built-in Excel Built-in Excel Built-in Excel Built-in Excel Built-in Excel Built-in Excel Built-in Excel Built-in Excel Built-in Excel Built-in Excel Built-in Normal_Levant-Drenagem-Demoli-RF" xfId="225" xr:uid="{00000000-0005-0000-0000-000073000000}"/>
    <cellStyle name="Excel Built-in Excel Built-in Excel Built-in Normal 3" xfId="228" xr:uid="{00000000-0005-0000-0000-000074000000}"/>
    <cellStyle name="Excel Built-in Excel Built-in Excel Built-in Normal_Levant-Drenagem-Demoli-RF 2" xfId="227" xr:uid="{00000000-0005-0000-0000-000075000000}"/>
    <cellStyle name="Explanatory Text" xfId="100" xr:uid="{00000000-0005-0000-0000-000076000000}"/>
    <cellStyle name="Good 2" xfId="101" xr:uid="{00000000-0005-0000-0000-000077000000}"/>
    <cellStyle name="Heading 1 3" xfId="102" xr:uid="{00000000-0005-0000-0000-000078000000}"/>
    <cellStyle name="Heading 2 4" xfId="103" xr:uid="{00000000-0005-0000-0000-000079000000}"/>
    <cellStyle name="Heading 3" xfId="104" xr:uid="{00000000-0005-0000-0000-00007A000000}"/>
    <cellStyle name="Heading 4" xfId="105" xr:uid="{00000000-0005-0000-0000-00007B000000}"/>
    <cellStyle name="Hyperlink 2" xfId="106" xr:uid="{00000000-0005-0000-0000-00007C000000}"/>
    <cellStyle name="Incorreto 2" xfId="107" xr:uid="{00000000-0005-0000-0000-00007D000000}"/>
    <cellStyle name="Incorreto 3" xfId="108" xr:uid="{00000000-0005-0000-0000-00007E000000}"/>
    <cellStyle name="Incorreto 4" xfId="109" xr:uid="{00000000-0005-0000-0000-00007F000000}"/>
    <cellStyle name="Input" xfId="110" xr:uid="{00000000-0005-0000-0000-000080000000}"/>
    <cellStyle name="Linked Cell" xfId="111" xr:uid="{00000000-0005-0000-0000-000081000000}"/>
    <cellStyle name="Moeda" xfId="2" builtinId="4"/>
    <cellStyle name="Moeda 2" xfId="112" xr:uid="{00000000-0005-0000-0000-000083000000}"/>
    <cellStyle name="Moeda_Composicao BDI v2.1" xfId="113" xr:uid="{00000000-0005-0000-0000-000084000000}"/>
    <cellStyle name="Neutra 2" xfId="114" xr:uid="{00000000-0005-0000-0000-000085000000}"/>
    <cellStyle name="Neutra 3" xfId="115" xr:uid="{00000000-0005-0000-0000-000086000000}"/>
    <cellStyle name="Neutra 4" xfId="116" xr:uid="{00000000-0005-0000-0000-000087000000}"/>
    <cellStyle name="Neutral 5" xfId="117" xr:uid="{00000000-0005-0000-0000-000088000000}"/>
    <cellStyle name="Normal" xfId="0" builtinId="0"/>
    <cellStyle name="Normal 10" xfId="118" xr:uid="{00000000-0005-0000-0000-00008A000000}"/>
    <cellStyle name="Normal 11" xfId="119" xr:uid="{00000000-0005-0000-0000-00008B000000}"/>
    <cellStyle name="Normal 11 2" xfId="120" xr:uid="{00000000-0005-0000-0000-00008C000000}"/>
    <cellStyle name="Normal 12" xfId="121" xr:uid="{00000000-0005-0000-0000-00008D000000}"/>
    <cellStyle name="Normal 13" xfId="122" xr:uid="{00000000-0005-0000-0000-00008E000000}"/>
    <cellStyle name="Normal 14" xfId="123" xr:uid="{00000000-0005-0000-0000-00008F000000}"/>
    <cellStyle name="Normal 15" xfId="124" xr:uid="{00000000-0005-0000-0000-000090000000}"/>
    <cellStyle name="Normal 16" xfId="125" xr:uid="{00000000-0005-0000-0000-000091000000}"/>
    <cellStyle name="Normal 17" xfId="126" xr:uid="{00000000-0005-0000-0000-000092000000}"/>
    <cellStyle name="Normal 18" xfId="127" xr:uid="{00000000-0005-0000-0000-000093000000}"/>
    <cellStyle name="Normal 19" xfId="128" xr:uid="{00000000-0005-0000-0000-000094000000}"/>
    <cellStyle name="Normal 2" xfId="129" xr:uid="{00000000-0005-0000-0000-000095000000}"/>
    <cellStyle name="Normal 2 2" xfId="130" xr:uid="{00000000-0005-0000-0000-000096000000}"/>
    <cellStyle name="Normal 2 2 2" xfId="131" xr:uid="{00000000-0005-0000-0000-000097000000}"/>
    <cellStyle name="Normal 2 2 2 2" xfId="132" xr:uid="{00000000-0005-0000-0000-000098000000}"/>
    <cellStyle name="Normal 2 2 3" xfId="133" xr:uid="{00000000-0005-0000-0000-000099000000}"/>
    <cellStyle name="Normal 2 2 3 2" xfId="229" xr:uid="{00000000-0005-0000-0000-00009A000000}"/>
    <cellStyle name="Normal 2 2 3 3" xfId="232" xr:uid="{250F8741-96F4-4242-96C3-CA8843B0E54F}"/>
    <cellStyle name="Normal 2 3" xfId="134" xr:uid="{00000000-0005-0000-0000-00009B000000}"/>
    <cellStyle name="Normal 2 4" xfId="135" xr:uid="{00000000-0005-0000-0000-00009C000000}"/>
    <cellStyle name="Normal 20" xfId="136" xr:uid="{00000000-0005-0000-0000-00009D000000}"/>
    <cellStyle name="Normal 21" xfId="137" xr:uid="{00000000-0005-0000-0000-00009E000000}"/>
    <cellStyle name="Normal 22" xfId="138" xr:uid="{00000000-0005-0000-0000-00009F000000}"/>
    <cellStyle name="Normal 23" xfId="139" xr:uid="{00000000-0005-0000-0000-0000A0000000}"/>
    <cellStyle name="Normal 24" xfId="140" xr:uid="{00000000-0005-0000-0000-0000A1000000}"/>
    <cellStyle name="Normal 25" xfId="141" xr:uid="{00000000-0005-0000-0000-0000A2000000}"/>
    <cellStyle name="Normal 26" xfId="142" xr:uid="{00000000-0005-0000-0000-0000A3000000}"/>
    <cellStyle name="Normal 27" xfId="143" xr:uid="{00000000-0005-0000-0000-0000A4000000}"/>
    <cellStyle name="Normal 28" xfId="144" xr:uid="{00000000-0005-0000-0000-0000A5000000}"/>
    <cellStyle name="Normal 29" xfId="145" xr:uid="{00000000-0005-0000-0000-0000A6000000}"/>
    <cellStyle name="Normal 3" xfId="146" xr:uid="{00000000-0005-0000-0000-0000A7000000}"/>
    <cellStyle name="Normal 3 2" xfId="147" xr:uid="{00000000-0005-0000-0000-0000A8000000}"/>
    <cellStyle name="Normal 3 3" xfId="148" xr:uid="{00000000-0005-0000-0000-0000A9000000}"/>
    <cellStyle name="Normal 30" xfId="149" xr:uid="{00000000-0005-0000-0000-0000AA000000}"/>
    <cellStyle name="Normal 31" xfId="150" xr:uid="{00000000-0005-0000-0000-0000AB000000}"/>
    <cellStyle name="Normal 32" xfId="151" xr:uid="{00000000-0005-0000-0000-0000AC000000}"/>
    <cellStyle name="Normal 33" xfId="152" xr:uid="{00000000-0005-0000-0000-0000AD000000}"/>
    <cellStyle name="Normal 34" xfId="153" xr:uid="{00000000-0005-0000-0000-0000AE000000}"/>
    <cellStyle name="Normal 35" xfId="154" xr:uid="{00000000-0005-0000-0000-0000AF000000}"/>
    <cellStyle name="Normal 36" xfId="155" xr:uid="{00000000-0005-0000-0000-0000B0000000}"/>
    <cellStyle name="Normal 37" xfId="156" xr:uid="{00000000-0005-0000-0000-0000B1000000}"/>
    <cellStyle name="Normal 39" xfId="231" xr:uid="{21CFCBF2-3619-4C47-B695-7E7D4B8B96A5}"/>
    <cellStyle name="Normal 4" xfId="157" xr:uid="{00000000-0005-0000-0000-0000B2000000}"/>
    <cellStyle name="Normal 5" xfId="158" xr:uid="{00000000-0005-0000-0000-0000B3000000}"/>
    <cellStyle name="Normal 7" xfId="159" xr:uid="{00000000-0005-0000-0000-0000B4000000}"/>
    <cellStyle name="Normal 8" xfId="160" xr:uid="{00000000-0005-0000-0000-0000B5000000}"/>
    <cellStyle name="Normal 9" xfId="161" xr:uid="{00000000-0005-0000-0000-0000B6000000}"/>
    <cellStyle name="Normal_FICHA DE VERIFICAÇÃO PRELIMINAR - Plano R" xfId="162" xr:uid="{00000000-0005-0000-0000-0000B7000000}"/>
    <cellStyle name="Normal_Orçam. Padrão PMSP Jul07" xfId="163" xr:uid="{00000000-0005-0000-0000-0000B8000000}"/>
    <cellStyle name="Normal_Plan1" xfId="230" xr:uid="{E4A58D6F-DECB-49F6-B2D8-0DDAA65E5719}"/>
    <cellStyle name="Nota 2" xfId="164" xr:uid="{00000000-0005-0000-0000-0000B9000000}"/>
    <cellStyle name="Nota 3" xfId="165" xr:uid="{00000000-0005-0000-0000-0000BA000000}"/>
    <cellStyle name="Nota 4" xfId="166" xr:uid="{00000000-0005-0000-0000-0000BB000000}"/>
    <cellStyle name="Note 6" xfId="167" xr:uid="{00000000-0005-0000-0000-0000BC000000}"/>
    <cellStyle name="Output" xfId="168" xr:uid="{00000000-0005-0000-0000-0000BD000000}"/>
    <cellStyle name="Porcentagem" xfId="3" builtinId="5"/>
    <cellStyle name="Porcentagem 2" xfId="169" xr:uid="{00000000-0005-0000-0000-0000BF000000}"/>
    <cellStyle name="Porcentagem 2 2" xfId="170" xr:uid="{00000000-0005-0000-0000-0000C0000000}"/>
    <cellStyle name="Porcentagem 3" xfId="171" xr:uid="{00000000-0005-0000-0000-0000C1000000}"/>
    <cellStyle name="Porcentagem 4" xfId="172" xr:uid="{00000000-0005-0000-0000-0000C2000000}"/>
    <cellStyle name="Saída 2" xfId="173" xr:uid="{00000000-0005-0000-0000-0000C3000000}"/>
    <cellStyle name="Saída 3" xfId="174" xr:uid="{00000000-0005-0000-0000-0000C4000000}"/>
    <cellStyle name="Saída 4" xfId="175" xr:uid="{00000000-0005-0000-0000-0000C5000000}"/>
    <cellStyle name="Separador de milhares 2" xfId="176" xr:uid="{00000000-0005-0000-0000-0000C6000000}"/>
    <cellStyle name="Separador de milhares 3" xfId="177" xr:uid="{00000000-0005-0000-0000-0000C7000000}"/>
    <cellStyle name="Texto de Aviso 2" xfId="178" xr:uid="{00000000-0005-0000-0000-0000C8000000}"/>
    <cellStyle name="Texto de Aviso 3" xfId="179" xr:uid="{00000000-0005-0000-0000-0000C9000000}"/>
    <cellStyle name="Texto Explicativo 2" xfId="180" xr:uid="{00000000-0005-0000-0000-0000CA000000}"/>
    <cellStyle name="Texto Explicativo 3" xfId="181" xr:uid="{00000000-0005-0000-0000-0000CB000000}"/>
    <cellStyle name="Title" xfId="182" xr:uid="{00000000-0005-0000-0000-0000CC000000}"/>
    <cellStyle name="Título 1 2" xfId="186" xr:uid="{00000000-0005-0000-0000-0000CD000000}"/>
    <cellStyle name="Título 1 3" xfId="187" xr:uid="{00000000-0005-0000-0000-0000CE000000}"/>
    <cellStyle name="Título 1 4" xfId="188" xr:uid="{00000000-0005-0000-0000-0000CF000000}"/>
    <cellStyle name="Título 2 2" xfId="189" xr:uid="{00000000-0005-0000-0000-0000D0000000}"/>
    <cellStyle name="Título 2 3" xfId="190" xr:uid="{00000000-0005-0000-0000-0000D1000000}"/>
    <cellStyle name="Título 2 4" xfId="191" xr:uid="{00000000-0005-0000-0000-0000D2000000}"/>
    <cellStyle name="Título 3 2" xfId="192" xr:uid="{00000000-0005-0000-0000-0000D3000000}"/>
    <cellStyle name="Título 3 3" xfId="193" xr:uid="{00000000-0005-0000-0000-0000D4000000}"/>
    <cellStyle name="Título 3 4" xfId="194" xr:uid="{00000000-0005-0000-0000-0000D5000000}"/>
    <cellStyle name="Título 4 2" xfId="195" xr:uid="{00000000-0005-0000-0000-0000D6000000}"/>
    <cellStyle name="Título 4 3" xfId="196" xr:uid="{00000000-0005-0000-0000-0000D7000000}"/>
    <cellStyle name="Título 4 4" xfId="197" xr:uid="{00000000-0005-0000-0000-0000D8000000}"/>
    <cellStyle name="Título 5" xfId="198" xr:uid="{00000000-0005-0000-0000-0000D9000000}"/>
    <cellStyle name="Título 5 2" xfId="199" xr:uid="{00000000-0005-0000-0000-0000DA000000}"/>
    <cellStyle name="Título 6" xfId="200" xr:uid="{00000000-0005-0000-0000-0000DB000000}"/>
    <cellStyle name="Total 2" xfId="183" xr:uid="{00000000-0005-0000-0000-0000DC000000}"/>
    <cellStyle name="Total 3" xfId="184" xr:uid="{00000000-0005-0000-0000-0000DD000000}"/>
    <cellStyle name="Total 4" xfId="185" xr:uid="{00000000-0005-0000-0000-0000DE000000}"/>
    <cellStyle name="Vírgula" xfId="1" builtinId="3"/>
    <cellStyle name="Vírgula 2" xfId="201" xr:uid="{00000000-0005-0000-0000-0000E0000000}"/>
    <cellStyle name="Vírgula 2 2" xfId="202" xr:uid="{00000000-0005-0000-0000-0000E1000000}"/>
    <cellStyle name="Vírgula 3" xfId="203" xr:uid="{00000000-0005-0000-0000-0000E2000000}"/>
    <cellStyle name="Vírgula 4" xfId="204" xr:uid="{00000000-0005-0000-0000-0000E3000000}"/>
    <cellStyle name="Vírgula 5" xfId="205" xr:uid="{00000000-0005-0000-0000-0000E4000000}"/>
    <cellStyle name="Warning Text" xfId="206" xr:uid="{00000000-0005-0000-0000-0000E5000000}"/>
  </cellStyles>
  <dxfs count="1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rgb="FFC0C0C0"/>
        </patternFill>
      </fill>
    </dxf>
    <dxf>
      <font>
        <b/>
        <i val="0"/>
      </font>
      <fill>
        <patternFill>
          <bgColor theme="0" tint="-0.14996795556505021"/>
        </patternFill>
      </fill>
      <border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0F0F0"/>
      <rgbColor rgb="FFCCCCCC"/>
      <rgbColor rgb="FF800000"/>
      <rgbColor rgb="FF008000"/>
      <rgbColor rgb="FF000080"/>
      <rgbColor rgb="FF808000"/>
      <rgbColor rgb="FF800080"/>
      <rgbColor rgb="FF31859C"/>
      <rgbColor rgb="FFC0C0C0"/>
      <rgbColor rgb="FF808080"/>
      <rgbColor rgb="FF9999FF"/>
      <rgbColor rgb="FFE6B9B8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EEECE1"/>
      <rgbColor rgb="FFD9D9D9"/>
      <rgbColor rgb="FF800080"/>
      <rgbColor rgb="FF800000"/>
      <rgbColor rgb="FF00B050"/>
      <rgbColor rgb="FF0000FF"/>
      <rgbColor rgb="FFB9CDE5"/>
      <rgbColor rgb="FFEBF1DE"/>
      <rgbColor rgb="FFCCFFCC"/>
      <rgbColor rgb="FFFFFF99"/>
      <rgbColor rgb="FF99CCFF"/>
      <rgbColor rgb="FFFF99CC"/>
      <rgbColor rgb="FFCC99FF"/>
      <rgbColor rgb="FFFFCC99"/>
      <rgbColor rgb="FFBFBFBF"/>
      <rgbColor rgb="FF33CCCC"/>
      <rgbColor rgb="FFA6A6A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E6E0EC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180360</xdr:colOff>
      <xdr:row>0</xdr:row>
      <xdr:rowOff>0</xdr:rowOff>
    </xdr:from>
    <xdr:to>
      <xdr:col>1</xdr:col>
      <xdr:colOff>550080</xdr:colOff>
      <xdr:row>1</xdr:row>
      <xdr:rowOff>81138</xdr:rowOff>
    </xdr:to>
    <xdr:pic>
      <xdr:nvPicPr>
        <xdr:cNvPr id="2" name="Imagem 14" descr="Logo ICANP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41720" y="52920"/>
          <a:ext cx="369720" cy="342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148680</xdr:colOff>
      <xdr:row>0</xdr:row>
      <xdr:rowOff>21600</xdr:rowOff>
    </xdr:from>
    <xdr:to>
      <xdr:col>1</xdr:col>
      <xdr:colOff>592560</xdr:colOff>
      <xdr:row>1</xdr:row>
      <xdr:rowOff>211320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10040" y="678600"/>
          <a:ext cx="443880" cy="447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</xdr:row>
      <xdr:rowOff>28440</xdr:rowOff>
    </xdr:from>
    <xdr:to>
      <xdr:col>1</xdr:col>
      <xdr:colOff>608760</xdr:colOff>
      <xdr:row>2</xdr:row>
      <xdr:rowOff>151560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08520" y="218880"/>
          <a:ext cx="380160" cy="3801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4</xdr:col>
      <xdr:colOff>1111154</xdr:colOff>
      <xdr:row>59</xdr:row>
      <xdr:rowOff>111060</xdr:rowOff>
    </xdr:from>
    <xdr:to>
      <xdr:col>5</xdr:col>
      <xdr:colOff>265688</xdr:colOff>
      <xdr:row>63</xdr:row>
      <xdr:rowOff>109868</xdr:rowOff>
    </xdr:to>
    <xdr:sp macro="" textlink="">
      <xdr:nvSpPr>
        <xdr:cNvPr id="3" name="CaixaDe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341125" y="13255560"/>
          <a:ext cx="3278298" cy="816837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</a:p>
        <a:p>
          <a:pPr algn="ctr"/>
          <a:r>
            <a:rPr lang="pt-B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Responsável pelo Tomador</a:t>
          </a:r>
          <a:endParaRPr lang="pt-BR" sz="1000" b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10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Engº Daniel Rossi</a:t>
          </a:r>
          <a:endParaRPr lang="pt-BR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0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 e Mobilidade</a:t>
          </a:r>
          <a:endParaRPr lang="pt-BR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ct val="100000"/>
            </a:lnSpc>
          </a:pPr>
          <a:endParaRPr lang="pt-BR" sz="1000" b="0" strike="noStrike" spc="-1">
            <a:latin typeface="Times New Roman"/>
          </a:endParaRPr>
        </a:p>
      </xdr:txBody>
    </xdr:sp>
    <xdr:clientData/>
  </xdr:twoCellAnchor>
  <xdr:twoCellAnchor>
    <xdr:from>
      <xdr:col>6</xdr:col>
      <xdr:colOff>817009</xdr:colOff>
      <xdr:row>59</xdr:row>
      <xdr:rowOff>126532</xdr:rowOff>
    </xdr:from>
    <xdr:to>
      <xdr:col>10</xdr:col>
      <xdr:colOff>280340</xdr:colOff>
      <xdr:row>63</xdr:row>
      <xdr:rowOff>134056</xdr:rowOff>
    </xdr:to>
    <xdr:sp macro="" textlink="">
      <xdr:nvSpPr>
        <xdr:cNvPr id="4" name="CaixaDeTexto 4_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753450" y="6794032"/>
          <a:ext cx="3161272" cy="825553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</a:p>
        <a:p>
          <a:pPr algn="ctr"/>
          <a:r>
            <a:rPr lang="pt-B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Responsável pelo Orçamento</a:t>
          </a:r>
          <a:endParaRPr lang="pt-BR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latin typeface="Arial" panose="020B0604020202020204" pitchFamily="34" charset="0"/>
              <a:cs typeface="Arial" panose="020B0604020202020204" pitchFamily="34" charset="0"/>
            </a:rPr>
            <a:t>Fernando Eduardo Fernandes Lima</a:t>
          </a:r>
        </a:p>
        <a:p>
          <a:pPr algn="ctr">
            <a:lnSpc>
              <a:spcPct val="100000"/>
            </a:lnSpc>
          </a:pPr>
          <a:r>
            <a:rPr lang="pt-BR" sz="1000" b="0" strike="noStrike" spc="-1">
              <a:latin typeface="Arial" panose="020B0604020202020204" pitchFamily="34" charset="0"/>
              <a:cs typeface="Arial" panose="020B0604020202020204" pitchFamily="34" charset="0"/>
            </a:rPr>
            <a:t>Assessor 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157680</xdr:colOff>
      <xdr:row>0</xdr:row>
      <xdr:rowOff>33480</xdr:rowOff>
    </xdr:from>
    <xdr:to>
      <xdr:col>1</xdr:col>
      <xdr:colOff>670320</xdr:colOff>
      <xdr:row>1</xdr:row>
      <xdr:rowOff>257760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21000" y="33480"/>
          <a:ext cx="512640" cy="5385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</xdr:col>
      <xdr:colOff>2846853</xdr:colOff>
      <xdr:row>45</xdr:row>
      <xdr:rowOff>154641</xdr:rowOff>
    </xdr:from>
    <xdr:to>
      <xdr:col>4</xdr:col>
      <xdr:colOff>581601</xdr:colOff>
      <xdr:row>50</xdr:row>
      <xdr:rowOff>20099</xdr:rowOff>
    </xdr:to>
    <xdr:sp macro="" textlink="">
      <xdr:nvSpPr>
        <xdr:cNvPr id="3" name="CaixaDeTexto 4">
          <a:extLst>
            <a:ext uri="{FF2B5EF4-FFF2-40B4-BE49-F238E27FC236}">
              <a16:creationId xmlns:a16="http://schemas.microsoft.com/office/drawing/2014/main" id="{331A8F85-1383-406E-A80D-D9EEE523DD42}"/>
            </a:ext>
          </a:extLst>
        </xdr:cNvPr>
        <xdr:cNvSpPr/>
      </xdr:nvSpPr>
      <xdr:spPr>
        <a:xfrm>
          <a:off x="3844177" y="14318876"/>
          <a:ext cx="3270453" cy="817958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</a:p>
        <a:p>
          <a:pPr algn="ctr"/>
          <a:r>
            <a:rPr lang="pt-B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Responsável pelo Tomador</a:t>
          </a:r>
          <a:endParaRPr lang="pt-BR" sz="1000" b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10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Engº Daniel Rossi</a:t>
          </a:r>
          <a:endParaRPr lang="pt-BR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0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 e Mobilidade</a:t>
          </a:r>
          <a:endParaRPr lang="pt-BR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ct val="100000"/>
            </a:lnSpc>
          </a:pPr>
          <a:endParaRPr lang="pt-BR" sz="1000" b="0" strike="noStrike" spc="-1">
            <a:latin typeface="Times New Roman"/>
          </a:endParaRPr>
        </a:p>
      </xdr:txBody>
    </xdr:sp>
    <xdr:clientData/>
  </xdr:twoCellAnchor>
  <xdr:twoCellAnchor>
    <xdr:from>
      <xdr:col>4</xdr:col>
      <xdr:colOff>728383</xdr:colOff>
      <xdr:row>45</xdr:row>
      <xdr:rowOff>134471</xdr:rowOff>
    </xdr:from>
    <xdr:to>
      <xdr:col>5</xdr:col>
      <xdr:colOff>3038008</xdr:colOff>
      <xdr:row>50</xdr:row>
      <xdr:rowOff>7524</xdr:rowOff>
    </xdr:to>
    <xdr:sp macro="" textlink="">
      <xdr:nvSpPr>
        <xdr:cNvPr id="4" name="CaixaDeTexto 4_0">
          <a:extLst>
            <a:ext uri="{FF2B5EF4-FFF2-40B4-BE49-F238E27FC236}">
              <a16:creationId xmlns:a16="http://schemas.microsoft.com/office/drawing/2014/main" id="{A41FCDFC-40B9-4E38-B24B-BA54C06260B6}"/>
            </a:ext>
          </a:extLst>
        </xdr:cNvPr>
        <xdr:cNvSpPr/>
      </xdr:nvSpPr>
      <xdr:spPr>
        <a:xfrm>
          <a:off x="7261412" y="14298706"/>
          <a:ext cx="3161272" cy="825553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</a:p>
        <a:p>
          <a:pPr algn="ctr"/>
          <a:r>
            <a:rPr lang="pt-B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Responsável pelo Orçamento</a:t>
          </a:r>
          <a:endParaRPr lang="pt-BR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latin typeface="Arial" panose="020B0604020202020204" pitchFamily="34" charset="0"/>
              <a:cs typeface="Arial" panose="020B0604020202020204" pitchFamily="34" charset="0"/>
            </a:rPr>
            <a:t>Fernando Eduardo Fernandes Lima</a:t>
          </a:r>
        </a:p>
        <a:p>
          <a:pPr algn="ctr">
            <a:lnSpc>
              <a:spcPct val="100000"/>
            </a:lnSpc>
          </a:pPr>
          <a:r>
            <a:rPr lang="pt-BR" sz="1000" b="0" strike="noStrike" spc="-1">
              <a:latin typeface="Arial" panose="020B0604020202020204" pitchFamily="34" charset="0"/>
              <a:cs typeface="Arial" panose="020B0604020202020204" pitchFamily="34" charset="0"/>
            </a:rPr>
            <a:t>Assessor I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194925</xdr:colOff>
      <xdr:row>1</xdr:row>
      <xdr:rowOff>71580</xdr:rowOff>
    </xdr:from>
    <xdr:to>
      <xdr:col>2</xdr:col>
      <xdr:colOff>57150</xdr:colOff>
      <xdr:row>2</xdr:row>
      <xdr:rowOff>323850</xdr:rowOff>
    </xdr:to>
    <xdr:pic>
      <xdr:nvPicPr>
        <xdr:cNvPr id="8" name="Imagem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4925" y="509730"/>
          <a:ext cx="652800" cy="680895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</xdr:col>
      <xdr:colOff>1515718</xdr:colOff>
      <xdr:row>25</xdr:row>
      <xdr:rowOff>42656</xdr:rowOff>
    </xdr:from>
    <xdr:to>
      <xdr:col>3</xdr:col>
      <xdr:colOff>1066842</xdr:colOff>
      <xdr:row>28</xdr:row>
      <xdr:rowOff>40636</xdr:rowOff>
    </xdr:to>
    <xdr:sp macro="" textlink="">
      <xdr:nvSpPr>
        <xdr:cNvPr id="3" name="CaixaDeTexto 4">
          <a:extLst>
            <a:ext uri="{FF2B5EF4-FFF2-40B4-BE49-F238E27FC236}">
              <a16:creationId xmlns:a16="http://schemas.microsoft.com/office/drawing/2014/main" id="{464E62D1-358D-40FA-8EDC-14157CA8972B}"/>
            </a:ext>
          </a:extLst>
        </xdr:cNvPr>
        <xdr:cNvSpPr/>
      </xdr:nvSpPr>
      <xdr:spPr>
        <a:xfrm>
          <a:off x="2567609" y="5351808"/>
          <a:ext cx="3278298" cy="817958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</a:p>
        <a:p>
          <a:pPr algn="ctr"/>
          <a:r>
            <a:rPr lang="pt-B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Responsável pelo Tomador</a:t>
          </a:r>
          <a:endParaRPr lang="pt-BR" sz="1000" b="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10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Engº Daniel Rossi</a:t>
          </a:r>
          <a:endParaRPr lang="pt-BR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0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 e Mobilidade</a:t>
          </a:r>
          <a:endParaRPr lang="pt-BR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ct val="100000"/>
            </a:lnSpc>
          </a:pPr>
          <a:endParaRPr lang="pt-BR" sz="1000" b="0" strike="noStrike" spc="-1">
            <a:latin typeface="Times New Roman"/>
          </a:endParaRPr>
        </a:p>
      </xdr:txBody>
    </xdr:sp>
    <xdr:clientData/>
  </xdr:twoCellAnchor>
  <xdr:twoCellAnchor>
    <xdr:from>
      <xdr:col>4</xdr:col>
      <xdr:colOff>33131</xdr:colOff>
      <xdr:row>25</xdr:row>
      <xdr:rowOff>57978</xdr:rowOff>
    </xdr:from>
    <xdr:to>
      <xdr:col>6</xdr:col>
      <xdr:colOff>1024359</xdr:colOff>
      <xdr:row>28</xdr:row>
      <xdr:rowOff>63553</xdr:rowOff>
    </xdr:to>
    <xdr:sp macro="" textlink="">
      <xdr:nvSpPr>
        <xdr:cNvPr id="4" name="CaixaDeTexto 4_0">
          <a:extLst>
            <a:ext uri="{FF2B5EF4-FFF2-40B4-BE49-F238E27FC236}">
              <a16:creationId xmlns:a16="http://schemas.microsoft.com/office/drawing/2014/main" id="{95BF00D6-8355-4947-ACBA-D44D66800B6D}"/>
            </a:ext>
          </a:extLst>
        </xdr:cNvPr>
        <xdr:cNvSpPr/>
      </xdr:nvSpPr>
      <xdr:spPr>
        <a:xfrm>
          <a:off x="5930348" y="5367130"/>
          <a:ext cx="3161272" cy="825553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  <a:ea typeface="Verdana"/>
            </a:rPr>
            <a:t>_________________________________</a:t>
          </a:r>
        </a:p>
        <a:p>
          <a:pPr algn="ctr"/>
          <a:r>
            <a:rPr lang="pt-B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Responsável pelo Orçamento</a:t>
          </a:r>
          <a:endParaRPr lang="pt-BR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ct val="100000"/>
            </a:lnSpc>
          </a:pPr>
          <a:r>
            <a:rPr lang="pt-BR" sz="1000" b="0" strike="noStrike" spc="-1">
              <a:latin typeface="Arial" panose="020B0604020202020204" pitchFamily="34" charset="0"/>
              <a:cs typeface="Arial" panose="020B0604020202020204" pitchFamily="34" charset="0"/>
            </a:rPr>
            <a:t>Fernando Eduardo Fernandes Lima</a:t>
          </a:r>
        </a:p>
        <a:p>
          <a:pPr algn="ctr">
            <a:lnSpc>
              <a:spcPct val="100000"/>
            </a:lnSpc>
          </a:pPr>
          <a:r>
            <a:rPr lang="pt-BR" sz="1000" b="0" strike="noStrike" spc="-1">
              <a:latin typeface="Arial" panose="020B0604020202020204" pitchFamily="34" charset="0"/>
              <a:cs typeface="Arial" panose="020B0604020202020204" pitchFamily="34" charset="0"/>
            </a:rPr>
            <a:t>Assessor I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14</xdr:row>
      <xdr:rowOff>104760</xdr:rowOff>
    </xdr:from>
    <xdr:to>
      <xdr:col>10</xdr:col>
      <xdr:colOff>1037520</xdr:colOff>
      <xdr:row>38</xdr:row>
      <xdr:rowOff>396360</xdr:rowOff>
    </xdr:to>
    <xdr:pic>
      <xdr:nvPicPr>
        <xdr:cNvPr id="11" name="Imagem 1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brightnessContrast bright="40000" contrast="40000"/>
                  </a14:imgEffect>
                </a14:imgLayer>
              </a14:imgProps>
            </a:ext>
          </a:extLst>
        </a:blip>
        <a:stretch/>
      </xdr:blipFill>
      <xdr:spPr>
        <a:xfrm>
          <a:off x="133200" y="3009600"/>
          <a:ext cx="8539560" cy="4863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76320</xdr:colOff>
      <xdr:row>0</xdr:row>
      <xdr:rowOff>66600</xdr:rowOff>
    </xdr:from>
    <xdr:to>
      <xdr:col>0</xdr:col>
      <xdr:colOff>551880</xdr:colOff>
      <xdr:row>2</xdr:row>
      <xdr:rowOff>125280</xdr:rowOff>
    </xdr:to>
    <xdr:pic>
      <xdr:nvPicPr>
        <xdr:cNvPr id="12" name="Imagem 14" descr="Logo ICANP.JPG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6320" y="66600"/>
          <a:ext cx="475560" cy="4395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266760</xdr:colOff>
      <xdr:row>1</xdr:row>
      <xdr:rowOff>76320</xdr:rowOff>
    </xdr:from>
    <xdr:to>
      <xdr:col>0</xdr:col>
      <xdr:colOff>675720</xdr:colOff>
      <xdr:row>3</xdr:row>
      <xdr:rowOff>71640</xdr:rowOff>
    </xdr:to>
    <xdr:pic>
      <xdr:nvPicPr>
        <xdr:cNvPr id="13" name="Imagem 14" descr="Logo ICANP.JPG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6760" y="266760"/>
          <a:ext cx="408960" cy="3762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219240</xdr:colOff>
      <xdr:row>1</xdr:row>
      <xdr:rowOff>104760</xdr:rowOff>
    </xdr:from>
    <xdr:to>
      <xdr:col>0</xdr:col>
      <xdr:colOff>628200</xdr:colOff>
      <xdr:row>3</xdr:row>
      <xdr:rowOff>100080</xdr:rowOff>
    </xdr:to>
    <xdr:pic>
      <xdr:nvPicPr>
        <xdr:cNvPr id="14" name="Imagem 14" descr="Logo ICANP.JPG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19240" y="295200"/>
          <a:ext cx="408960" cy="37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171360</xdr:colOff>
      <xdr:row>4</xdr:row>
      <xdr:rowOff>28440</xdr:rowOff>
    </xdr:from>
    <xdr:to>
      <xdr:col>0</xdr:col>
      <xdr:colOff>551520</xdr:colOff>
      <xdr:row>5</xdr:row>
      <xdr:rowOff>180000</xdr:rowOff>
    </xdr:to>
    <xdr:pic>
      <xdr:nvPicPr>
        <xdr:cNvPr id="15" name="Imagem 2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1360" y="799920"/>
          <a:ext cx="380160" cy="38016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45"/>
  <sheetViews>
    <sheetView view="pageBreakPreview" zoomScaleNormal="100" workbookViewId="0">
      <selection activeCell="B30" sqref="B30"/>
    </sheetView>
  </sheetViews>
  <sheetFormatPr defaultColWidth="8.7109375" defaultRowHeight="15"/>
  <cols>
    <col min="1" max="1" width="34.42578125" customWidth="1"/>
    <col min="2" max="2" width="56.5703125" customWidth="1"/>
    <col min="4" max="4" width="28.7109375" customWidth="1"/>
    <col min="5" max="5" width="25" customWidth="1"/>
  </cols>
  <sheetData>
    <row r="1" spans="1:28">
      <c r="A1" s="639" t="s">
        <v>0</v>
      </c>
      <c r="B1" s="639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>
      <c r="A2" s="640" t="s">
        <v>1</v>
      </c>
      <c r="B2" s="640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9.75" customHeight="1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5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>
      <c r="A4" s="641" t="s">
        <v>2</v>
      </c>
      <c r="B4" s="641"/>
      <c r="C4" s="8"/>
      <c r="D4" s="5"/>
      <c r="E4" s="8"/>
      <c r="F4" s="8"/>
      <c r="G4" s="8"/>
      <c r="H4" s="8"/>
      <c r="I4" s="8"/>
      <c r="J4" s="8"/>
      <c r="K4" s="8"/>
      <c r="L4" s="8"/>
      <c r="M4" s="5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>
      <c r="A5" s="9" t="s">
        <v>3</v>
      </c>
      <c r="B5" s="10"/>
      <c r="C5" s="11"/>
      <c r="D5" s="3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>
      <c r="A6" s="12" t="s">
        <v>4</v>
      </c>
      <c r="B6" s="13" t="s">
        <v>5</v>
      </c>
      <c r="C6" s="11"/>
      <c r="D6" s="3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>
      <c r="A7" s="12" t="s">
        <v>6</v>
      </c>
      <c r="B7" s="13" t="s">
        <v>7</v>
      </c>
      <c r="C7" s="11"/>
      <c r="D7" s="3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>
      <c r="A8" s="12" t="s">
        <v>8</v>
      </c>
      <c r="B8" s="13"/>
      <c r="C8" s="11"/>
      <c r="D8" s="3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>
      <c r="A9" s="12" t="s">
        <v>9</v>
      </c>
      <c r="B9" s="13"/>
      <c r="C9" s="11"/>
      <c r="D9" s="3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>
      <c r="A10" s="12" t="s">
        <v>10</v>
      </c>
      <c r="B10" s="14"/>
      <c r="C10" s="11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>
      <c r="A11" s="12" t="s">
        <v>11</v>
      </c>
      <c r="B11" s="15" t="str">
        <f>B20</f>
        <v>Recapeamento de Ruas do Município</v>
      </c>
      <c r="C11" s="11"/>
      <c r="D11" s="3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</row>
    <row r="12" spans="1:28">
      <c r="A12" s="12" t="s">
        <v>12</v>
      </c>
      <c r="B12" s="16"/>
      <c r="C12" s="11"/>
      <c r="D12" s="3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>
      <c r="A13" s="12" t="s">
        <v>13</v>
      </c>
      <c r="B13" s="13"/>
      <c r="C13" s="11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</row>
    <row r="14" spans="1:28">
      <c r="A14" s="12" t="s">
        <v>14</v>
      </c>
      <c r="B14" s="16"/>
      <c r="C14" s="11"/>
      <c r="D14" s="3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>
      <c r="A15" s="12" t="s">
        <v>15</v>
      </c>
      <c r="B15" s="17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</row>
    <row r="16" spans="1:28">
      <c r="A16" s="12" t="s">
        <v>16</v>
      </c>
      <c r="B16" s="18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>
      <c r="A17" s="12" t="s">
        <v>17</v>
      </c>
      <c r="B17" s="19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1:28">
      <c r="A18" s="20"/>
      <c r="B18" s="21"/>
    </row>
    <row r="19" spans="1:28">
      <c r="A19" s="9" t="s">
        <v>18</v>
      </c>
      <c r="B19" s="22"/>
    </row>
    <row r="20" spans="1:28">
      <c r="A20" s="12" t="s">
        <v>19</v>
      </c>
      <c r="B20" s="15" t="s">
        <v>20</v>
      </c>
    </row>
    <row r="21" spans="1:28" ht="25.5">
      <c r="A21" s="23" t="s">
        <v>21</v>
      </c>
      <c r="B21" s="24" t="s">
        <v>22</v>
      </c>
      <c r="D21" s="25" t="s">
        <v>23</v>
      </c>
      <c r="E21" s="25" t="s">
        <v>24</v>
      </c>
    </row>
    <row r="22" spans="1:28">
      <c r="A22" s="12" t="s">
        <v>25</v>
      </c>
      <c r="B22" s="26" t="s">
        <v>26</v>
      </c>
      <c r="D22" s="27" t="s">
        <v>26</v>
      </c>
      <c r="E22" s="27" t="s">
        <v>27</v>
      </c>
    </row>
    <row r="23" spans="1:28">
      <c r="A23" s="23" t="s">
        <v>28</v>
      </c>
      <c r="B23" s="28" t="s">
        <v>29</v>
      </c>
      <c r="D23" s="27" t="s">
        <v>30</v>
      </c>
      <c r="E23" s="27" t="s">
        <v>29</v>
      </c>
    </row>
    <row r="24" spans="1:28" ht="6" customHeight="1">
      <c r="A24" s="33"/>
      <c r="B24" s="34"/>
    </row>
    <row r="25" spans="1:28">
      <c r="A25" s="29" t="s">
        <v>31</v>
      </c>
      <c r="B25" s="30" t="s">
        <v>367</v>
      </c>
    </row>
    <row r="26" spans="1:28" ht="6" customHeight="1">
      <c r="A26" s="33"/>
      <c r="B26" s="34"/>
    </row>
    <row r="27" spans="1:28">
      <c r="A27" s="29" t="s">
        <v>32</v>
      </c>
      <c r="B27" s="30"/>
    </row>
    <row r="28" spans="1:28">
      <c r="A28" s="31" t="s">
        <v>33</v>
      </c>
      <c r="B28" s="32" t="s">
        <v>368</v>
      </c>
    </row>
    <row r="29" spans="1:28">
      <c r="A29" s="31" t="s">
        <v>34</v>
      </c>
      <c r="B29" s="32" t="s">
        <v>369</v>
      </c>
    </row>
    <row r="30" spans="1:28" ht="6" customHeight="1">
      <c r="A30" s="33"/>
      <c r="B30" s="34"/>
    </row>
    <row r="31" spans="1:28">
      <c r="A31" s="9" t="s">
        <v>35</v>
      </c>
      <c r="B31" s="10"/>
    </row>
    <row r="32" spans="1:28">
      <c r="A32" s="530" t="s">
        <v>36</v>
      </c>
      <c r="B32" s="531" t="s">
        <v>37</v>
      </c>
    </row>
    <row r="33" spans="1:2">
      <c r="A33" s="530" t="s">
        <v>38</v>
      </c>
      <c r="B33" s="536" t="s">
        <v>39</v>
      </c>
    </row>
    <row r="34" spans="1:2">
      <c r="A34" s="530" t="s">
        <v>40</v>
      </c>
      <c r="B34" s="533" t="s">
        <v>41</v>
      </c>
    </row>
    <row r="35" spans="1:2" ht="6" customHeight="1">
      <c r="A35" s="33"/>
      <c r="B35" s="34"/>
    </row>
    <row r="36" spans="1:2">
      <c r="A36" s="9" t="s">
        <v>42</v>
      </c>
      <c r="B36" s="10"/>
    </row>
    <row r="37" spans="1:2">
      <c r="A37" s="530" t="s">
        <v>36</v>
      </c>
      <c r="B37" s="534" t="s">
        <v>43</v>
      </c>
    </row>
    <row r="38" spans="1:2">
      <c r="A38" s="530" t="s">
        <v>38</v>
      </c>
      <c r="B38" s="536" t="s">
        <v>44</v>
      </c>
    </row>
    <row r="39" spans="1:2">
      <c r="A39" s="530" t="s">
        <v>45</v>
      </c>
      <c r="B39" s="535" t="s">
        <v>46</v>
      </c>
    </row>
    <row r="40" spans="1:2" ht="6" customHeight="1">
      <c r="A40" s="33"/>
      <c r="B40" s="34"/>
    </row>
    <row r="41" spans="1:2">
      <c r="A41" s="9" t="s">
        <v>47</v>
      </c>
      <c r="B41" s="10"/>
    </row>
    <row r="42" spans="1:2">
      <c r="A42" s="12" t="s">
        <v>48</v>
      </c>
      <c r="B42" s="16" t="s">
        <v>49</v>
      </c>
    </row>
    <row r="43" spans="1:2">
      <c r="A43" s="530" t="s">
        <v>38</v>
      </c>
      <c r="B43" s="536" t="s">
        <v>50</v>
      </c>
    </row>
    <row r="44" spans="1:2">
      <c r="A44" s="12" t="s">
        <v>40</v>
      </c>
      <c r="B44" s="16" t="s">
        <v>51</v>
      </c>
    </row>
    <row r="45" spans="1:2">
      <c r="A45" s="35"/>
      <c r="B45" s="35"/>
    </row>
  </sheetData>
  <mergeCells count="3">
    <mergeCell ref="A1:B1"/>
    <mergeCell ref="A2:B2"/>
    <mergeCell ref="A4:B4"/>
  </mergeCells>
  <dataValidations disablePrompts="1" count="2">
    <dataValidation type="list" showInputMessage="1" showErrorMessage="1" promptTitle="Regime de Execução de Obra" prompt="Selecione o regime de execução da obra" sqref="B22" xr:uid="{00000000-0002-0000-0000-000000000000}">
      <formula1>execução</formula1>
      <formula2>0</formula2>
    </dataValidation>
    <dataValidation type="list" allowBlank="1" showInputMessage="1" showErrorMessage="1" promptTitle="Regime previdenciário da obra" prompt="Selecione o regime previdenciário da obra" sqref="B23" xr:uid="{00000000-0002-0000-0000-000001000000}">
      <formula1>previdenciário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F30"/>
  <sheetViews>
    <sheetView view="pageBreakPreview" zoomScaleNormal="100" workbookViewId="0">
      <selection activeCell="C36" sqref="C36"/>
    </sheetView>
  </sheetViews>
  <sheetFormatPr defaultColWidth="8.7109375" defaultRowHeight="15"/>
  <cols>
    <col min="1" max="1" width="13.28515625" customWidth="1"/>
    <col min="2" max="2" width="18" customWidth="1"/>
    <col min="3" max="3" width="61.7109375" customWidth="1"/>
    <col min="4" max="4" width="11" style="124" customWidth="1"/>
    <col min="5" max="5" width="13.7109375" customWidth="1"/>
    <col min="6" max="6" width="17" customWidth="1"/>
    <col min="257" max="257" width="13.28515625" customWidth="1"/>
    <col min="258" max="258" width="18" customWidth="1"/>
    <col min="259" max="259" width="61.7109375" customWidth="1"/>
    <col min="260" max="260" width="11" customWidth="1"/>
    <col min="261" max="261" width="13.7109375" customWidth="1"/>
    <col min="262" max="262" width="17" customWidth="1"/>
    <col min="513" max="513" width="13.28515625" customWidth="1"/>
    <col min="514" max="514" width="18" customWidth="1"/>
    <col min="515" max="515" width="61.7109375" customWidth="1"/>
    <col min="516" max="516" width="11" customWidth="1"/>
    <col min="517" max="517" width="13.7109375" customWidth="1"/>
    <col min="518" max="518" width="17" customWidth="1"/>
    <col min="769" max="769" width="13.28515625" customWidth="1"/>
    <col min="770" max="770" width="18" customWidth="1"/>
    <col min="771" max="771" width="61.7109375" customWidth="1"/>
    <col min="772" max="772" width="11" customWidth="1"/>
    <col min="773" max="773" width="13.7109375" customWidth="1"/>
    <col min="774" max="774" width="17" customWidth="1"/>
  </cols>
  <sheetData>
    <row r="2" spans="1:32">
      <c r="A2" s="321"/>
      <c r="B2" s="753" t="s">
        <v>252</v>
      </c>
      <c r="C2" s="753"/>
      <c r="D2" s="753"/>
      <c r="E2" s="753"/>
      <c r="F2" s="753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</row>
    <row r="3" spans="1:32">
      <c r="A3" s="322"/>
      <c r="B3" s="754" t="s">
        <v>253</v>
      </c>
      <c r="C3" s="754"/>
      <c r="D3" s="754"/>
      <c r="E3" s="754"/>
      <c r="F3" s="754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</row>
    <row r="4" spans="1:32">
      <c r="A4" s="323"/>
      <c r="B4" s="324"/>
      <c r="C4" s="324"/>
      <c r="D4" s="324"/>
      <c r="E4" s="324"/>
      <c r="F4" s="324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</row>
    <row r="5" spans="1:32" ht="18">
      <c r="A5" s="325"/>
      <c r="B5" s="755" t="str">
        <f>INFO!B6</f>
        <v>Prefeitura Municipal de Mogi Guaçu</v>
      </c>
      <c r="C5" s="755"/>
      <c r="D5" s="755"/>
      <c r="E5" s="755"/>
      <c r="F5" s="755"/>
      <c r="G5" s="326"/>
      <c r="H5" s="123"/>
      <c r="I5" s="123"/>
      <c r="J5" s="123"/>
      <c r="K5" s="123"/>
      <c r="L5" s="123"/>
      <c r="M5" s="123"/>
      <c r="N5" s="123"/>
      <c r="O5" s="123"/>
      <c r="P5" s="123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</row>
    <row r="6" spans="1:32" ht="16.5" customHeight="1">
      <c r="A6" s="327"/>
      <c r="B6" s="756" t="s">
        <v>303</v>
      </c>
      <c r="C6" s="756"/>
      <c r="D6" s="756"/>
      <c r="E6" s="756"/>
      <c r="F6" s="756"/>
      <c r="G6" s="326"/>
      <c r="H6" s="123"/>
      <c r="I6" s="123"/>
      <c r="J6" s="123"/>
      <c r="K6" s="123"/>
      <c r="L6" s="123"/>
      <c r="M6" s="123"/>
      <c r="N6" s="123"/>
      <c r="O6" s="123"/>
      <c r="P6" s="123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</row>
    <row r="7" spans="1:32" ht="15.75">
      <c r="A7" s="52"/>
      <c r="B7" s="328"/>
      <c r="C7" s="328"/>
      <c r="D7" s="328"/>
      <c r="E7" s="328"/>
      <c r="F7" s="328"/>
      <c r="G7" s="326"/>
      <c r="H7" s="123"/>
      <c r="I7" s="123"/>
      <c r="J7" s="123"/>
      <c r="K7" s="123"/>
      <c r="L7" s="123"/>
      <c r="M7" s="123"/>
      <c r="N7" s="123"/>
      <c r="O7" s="123"/>
      <c r="P7" s="123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</row>
    <row r="8" spans="1:32">
      <c r="A8" s="329" t="s">
        <v>53</v>
      </c>
      <c r="B8" s="757" t="str">
        <f>INFO!B20</f>
        <v>Recapeamento de Ruas do Município</v>
      </c>
      <c r="C8" s="757"/>
      <c r="D8" s="330"/>
      <c r="E8" s="331"/>
      <c r="F8" s="332"/>
      <c r="G8" s="333"/>
      <c r="H8" s="123"/>
      <c r="I8" s="123"/>
      <c r="J8" s="123"/>
      <c r="K8" s="123"/>
      <c r="L8" s="123"/>
      <c r="M8" s="123"/>
      <c r="N8" s="123"/>
      <c r="O8" s="123"/>
      <c r="P8" s="123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</row>
    <row r="9" spans="1:32">
      <c r="A9" s="334" t="s">
        <v>54</v>
      </c>
      <c r="B9" s="335" t="str">
        <f>INFO!B21</f>
        <v>Rua Afonso Pessini, Rua Alagoas, Praça Barão do Rio Branco e Rua Santo Antônio - Mogi Guaçu/SP</v>
      </c>
      <c r="C9" s="335"/>
      <c r="D9" s="336"/>
      <c r="E9" s="337"/>
      <c r="F9" s="338"/>
      <c r="G9" s="333"/>
      <c r="H9" s="123"/>
      <c r="I9" s="123"/>
      <c r="J9" s="123"/>
      <c r="K9" s="123"/>
      <c r="L9" s="123"/>
      <c r="M9" s="123"/>
      <c r="N9" s="123"/>
      <c r="O9" s="123"/>
      <c r="P9" s="123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</row>
    <row r="10" spans="1:32">
      <c r="A10" s="339" t="s">
        <v>55</v>
      </c>
      <c r="B10" s="340" t="str">
        <f>INFO!B7</f>
        <v>Mogi Guaçu/SP</v>
      </c>
      <c r="C10" s="340"/>
      <c r="D10" s="341"/>
      <c r="E10" s="342"/>
      <c r="F10" s="343"/>
      <c r="G10" s="326"/>
      <c r="H10" s="123"/>
      <c r="I10" s="123"/>
      <c r="J10" s="123"/>
      <c r="K10" s="123"/>
      <c r="L10" s="123"/>
      <c r="M10" s="123"/>
      <c r="N10" s="123"/>
      <c r="O10" s="123"/>
      <c r="P10" s="123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</row>
    <row r="11" spans="1:32">
      <c r="A11" s="52"/>
      <c r="B11" s="344"/>
      <c r="C11" s="345"/>
      <c r="D11" s="346"/>
      <c r="E11" s="347"/>
      <c r="F11" s="348"/>
      <c r="G11" s="326"/>
      <c r="H11" s="123"/>
      <c r="I11" s="123"/>
      <c r="J11" s="123"/>
      <c r="K11" s="123"/>
      <c r="L11" s="123"/>
      <c r="M11" s="123"/>
      <c r="N11" s="123"/>
      <c r="O11" s="123"/>
      <c r="P11" s="123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</row>
    <row r="12" spans="1:32">
      <c r="A12" s="349"/>
      <c r="B12" s="350"/>
      <c r="C12" s="351" t="s">
        <v>304</v>
      </c>
      <c r="D12" s="352" t="s">
        <v>186</v>
      </c>
      <c r="E12" s="352" t="s">
        <v>305</v>
      </c>
      <c r="F12" s="352" t="s">
        <v>306</v>
      </c>
    </row>
    <row r="13" spans="1:32" s="52" customFormat="1" ht="15" customHeight="1">
      <c r="A13" s="750" t="s">
        <v>307</v>
      </c>
      <c r="B13" s="750"/>
      <c r="C13" s="353"/>
      <c r="D13" s="354"/>
      <c r="E13" s="355"/>
      <c r="F13" s="356"/>
    </row>
    <row r="14" spans="1:32">
      <c r="A14" s="357"/>
      <c r="B14" s="358" t="s">
        <v>308</v>
      </c>
      <c r="C14" s="358" t="s">
        <v>309</v>
      </c>
      <c r="D14" s="359" t="s">
        <v>310</v>
      </c>
      <c r="E14" s="359" t="s">
        <v>311</v>
      </c>
      <c r="F14" s="359" t="s">
        <v>312</v>
      </c>
    </row>
    <row r="15" spans="1:32" s="52" customFormat="1">
      <c r="A15" s="360"/>
      <c r="B15" s="361"/>
      <c r="C15" s="362"/>
      <c r="D15" s="362"/>
      <c r="E15" s="363"/>
      <c r="F15" s="364"/>
    </row>
    <row r="16" spans="1:32" s="52" customFormat="1">
      <c r="A16" s="360"/>
      <c r="B16" s="361"/>
      <c r="C16" s="362"/>
      <c r="D16" s="362"/>
      <c r="E16" s="363"/>
      <c r="F16" s="364"/>
    </row>
    <row r="17" spans="1:6" s="52" customFormat="1">
      <c r="A17" s="360"/>
      <c r="B17" s="361"/>
      <c r="C17" s="362"/>
      <c r="D17" s="362"/>
      <c r="E17" s="363"/>
      <c r="F17" s="364"/>
    </row>
    <row r="18" spans="1:6" s="52" customFormat="1">
      <c r="A18" s="360"/>
      <c r="B18" s="361"/>
      <c r="C18" s="362"/>
      <c r="D18" s="362"/>
      <c r="E18" s="363"/>
      <c r="F18" s="364"/>
    </row>
    <row r="19" spans="1:6" s="52" customFormat="1">
      <c r="A19" s="360"/>
      <c r="B19" s="361"/>
      <c r="C19" s="362"/>
      <c r="D19" s="362"/>
      <c r="E19" s="363"/>
      <c r="F19" s="364"/>
    </row>
    <row r="20" spans="1:6" s="52" customFormat="1">
      <c r="A20" s="360"/>
      <c r="B20" s="361"/>
      <c r="C20" s="362"/>
      <c r="D20" s="362"/>
      <c r="E20" s="363"/>
      <c r="F20" s="364"/>
    </row>
    <row r="21" spans="1:6" s="52" customFormat="1">
      <c r="A21" s="360"/>
      <c r="B21" s="361"/>
      <c r="C21" s="362"/>
      <c r="D21" s="362"/>
      <c r="E21" s="363"/>
      <c r="F21" s="364"/>
    </row>
    <row r="22" spans="1:6" s="52" customFormat="1" ht="15" customHeight="1">
      <c r="A22" s="751" t="s">
        <v>313</v>
      </c>
      <c r="B22" s="751"/>
      <c r="C22" s="751"/>
      <c r="D22" s="751"/>
      <c r="E22" s="751"/>
      <c r="F22" s="751"/>
    </row>
    <row r="23" spans="1:6">
      <c r="A23" s="365"/>
      <c r="B23" s="365"/>
      <c r="C23" s="366"/>
      <c r="D23" s="367"/>
      <c r="E23" s="368"/>
      <c r="F23" s="369"/>
    </row>
    <row r="24" spans="1:6">
      <c r="A24" s="370"/>
      <c r="B24" s="370"/>
      <c r="C24" s="371"/>
      <c r="D24" s="372"/>
      <c r="E24" s="373"/>
      <c r="F24" s="374"/>
    </row>
    <row r="25" spans="1:6">
      <c r="A25" s="375" t="str">
        <f>INFO!B7</f>
        <v>Mogi Guaçu/SP</v>
      </c>
      <c r="B25" s="752" t="e">
        <f>INFO!#REF!</f>
        <v>#REF!</v>
      </c>
      <c r="C25" s="752"/>
    </row>
    <row r="27" spans="1:6">
      <c r="D27" s="376" t="str">
        <f>INFO!A31</f>
        <v>Responsável técnico pelo Orçamento</v>
      </c>
      <c r="E27" s="271"/>
      <c r="F27" s="271"/>
    </row>
    <row r="28" spans="1:6">
      <c r="D28" s="377" t="str">
        <f>INFO!A32</f>
        <v>Engenheiro(a):</v>
      </c>
      <c r="E28" s="378" t="str">
        <f>INFO!B32</f>
        <v>Fernando Eduardo Fernandes Lima</v>
      </c>
    </row>
    <row r="29" spans="1:6">
      <c r="D29" s="377" t="str">
        <f>INFO!A33</f>
        <v>CREA:</v>
      </c>
      <c r="E29" s="378" t="str">
        <f>INFO!B33</f>
        <v>507.063.638-3</v>
      </c>
    </row>
    <row r="30" spans="1:6">
      <c r="D30" s="377" t="str">
        <f>INFO!A34</f>
        <v>Cargo:</v>
      </c>
      <c r="E30" s="378" t="str">
        <f>INFO!B34</f>
        <v>Assessor I</v>
      </c>
    </row>
  </sheetData>
  <mergeCells count="8">
    <mergeCell ref="A13:B13"/>
    <mergeCell ref="A22:F22"/>
    <mergeCell ref="B25:C25"/>
    <mergeCell ref="B2:F2"/>
    <mergeCell ref="B3:F3"/>
    <mergeCell ref="B5:F5"/>
    <mergeCell ref="B6:F6"/>
    <mergeCell ref="B8:C8"/>
  </mergeCells>
  <pageMargins left="0.51180555555555496" right="0.51180555555555496" top="0.78749999999999998" bottom="0.78749999999999998" header="0.51180555555555496" footer="0.51180555555555496"/>
  <pageSetup paperSize="9" scale="64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2:AG29"/>
  <sheetViews>
    <sheetView view="pageBreakPreview" zoomScaleNormal="100" workbookViewId="0">
      <selection activeCell="B25" sqref="B25"/>
    </sheetView>
  </sheetViews>
  <sheetFormatPr defaultColWidth="8.7109375" defaultRowHeight="15"/>
  <cols>
    <col min="1" max="1" width="13.28515625" customWidth="1"/>
    <col min="2" max="2" width="18" customWidth="1"/>
    <col min="3" max="3" width="61.7109375" customWidth="1"/>
    <col min="4" max="4" width="9.85546875" style="124" customWidth="1"/>
    <col min="5" max="5" width="13.7109375" customWidth="1"/>
    <col min="6" max="6" width="17" customWidth="1"/>
    <col min="7" max="7" width="19.42578125" customWidth="1"/>
    <col min="257" max="257" width="13.28515625" customWidth="1"/>
    <col min="258" max="258" width="18" customWidth="1"/>
    <col min="259" max="259" width="61.7109375" customWidth="1"/>
    <col min="260" max="260" width="9.85546875" customWidth="1"/>
    <col min="261" max="261" width="13.7109375" customWidth="1"/>
    <col min="262" max="262" width="17" customWidth="1"/>
    <col min="263" max="263" width="19.42578125" customWidth="1"/>
    <col min="513" max="513" width="13.28515625" customWidth="1"/>
    <col min="514" max="514" width="18" customWidth="1"/>
    <col min="515" max="515" width="61.7109375" customWidth="1"/>
    <col min="516" max="516" width="9.85546875" customWidth="1"/>
    <col min="517" max="517" width="13.7109375" customWidth="1"/>
    <col min="518" max="518" width="17" customWidth="1"/>
    <col min="519" max="519" width="19.42578125" customWidth="1"/>
    <col min="769" max="769" width="13.28515625" customWidth="1"/>
    <col min="770" max="770" width="18" customWidth="1"/>
    <col min="771" max="771" width="61.7109375" customWidth="1"/>
    <col min="772" max="772" width="9.85546875" customWidth="1"/>
    <col min="773" max="773" width="13.7109375" customWidth="1"/>
    <col min="774" max="774" width="17" customWidth="1"/>
    <col min="775" max="775" width="19.42578125" customWidth="1"/>
  </cols>
  <sheetData>
    <row r="2" spans="1:33">
      <c r="A2" s="321"/>
      <c r="B2" s="758" t="s">
        <v>252</v>
      </c>
      <c r="C2" s="758"/>
      <c r="D2" s="758"/>
      <c r="E2" s="758"/>
      <c r="F2" s="758"/>
      <c r="G2" s="758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</row>
    <row r="3" spans="1:33">
      <c r="A3" s="322"/>
      <c r="B3" s="759" t="s">
        <v>253</v>
      </c>
      <c r="C3" s="759"/>
      <c r="D3" s="759"/>
      <c r="E3" s="759"/>
      <c r="F3" s="759"/>
      <c r="G3" s="759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</row>
    <row r="4" spans="1:33">
      <c r="A4" s="323"/>
      <c r="B4" s="324"/>
      <c r="C4" s="324"/>
      <c r="D4" s="324"/>
      <c r="E4" s="324"/>
      <c r="F4" s="324"/>
      <c r="G4" s="379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</row>
    <row r="5" spans="1:33" ht="18">
      <c r="A5" s="325"/>
      <c r="B5" s="760" t="str">
        <f>INFO!B6</f>
        <v>Prefeitura Municipal de Mogi Guaçu</v>
      </c>
      <c r="C5" s="760"/>
      <c r="D5" s="760"/>
      <c r="E5" s="760"/>
      <c r="F5" s="760"/>
      <c r="G5" s="760"/>
      <c r="H5" s="326"/>
      <c r="I5" s="123"/>
      <c r="J5" s="123"/>
      <c r="K5" s="123"/>
      <c r="L5" s="123"/>
      <c r="M5" s="123"/>
      <c r="N5" s="123"/>
      <c r="O5" s="123"/>
      <c r="P5" s="123"/>
      <c r="Q5" s="123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</row>
    <row r="6" spans="1:33" ht="16.5" customHeight="1">
      <c r="A6" s="327"/>
      <c r="B6" s="761" t="s">
        <v>314</v>
      </c>
      <c r="C6" s="761"/>
      <c r="D6" s="761"/>
      <c r="E6" s="761"/>
      <c r="F6" s="761"/>
      <c r="G6" s="761"/>
      <c r="H6" s="326"/>
      <c r="I6" s="123"/>
      <c r="J6" s="123"/>
      <c r="K6" s="123"/>
      <c r="L6" s="123"/>
      <c r="M6" s="123"/>
      <c r="N6" s="123"/>
      <c r="O6" s="123"/>
      <c r="P6" s="123"/>
      <c r="Q6" s="123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</row>
    <row r="7" spans="1:33" ht="15.75">
      <c r="A7" s="52"/>
      <c r="B7" s="328"/>
      <c r="C7" s="328"/>
      <c r="D7" s="328"/>
      <c r="E7" s="328"/>
      <c r="F7" s="328"/>
      <c r="G7" s="328"/>
      <c r="H7" s="326"/>
      <c r="I7" s="123"/>
      <c r="J7" s="123"/>
      <c r="K7" s="123"/>
      <c r="L7" s="123"/>
      <c r="M7" s="123"/>
      <c r="N7" s="123"/>
      <c r="O7" s="123"/>
      <c r="P7" s="123"/>
      <c r="Q7" s="123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</row>
    <row r="8" spans="1:33">
      <c r="A8" s="329" t="s">
        <v>53</v>
      </c>
      <c r="B8" s="762" t="str">
        <f>INFO!B20</f>
        <v>Recapeamento de Ruas do Município</v>
      </c>
      <c r="C8" s="762"/>
      <c r="D8" s="762"/>
      <c r="E8" s="380" t="s">
        <v>315</v>
      </c>
      <c r="F8" s="331" t="str">
        <f>INFO!B28</f>
        <v>CDHU 196</v>
      </c>
      <c r="G8" s="381"/>
      <c r="H8" s="333"/>
      <c r="I8" s="123"/>
      <c r="J8" s="123"/>
      <c r="K8" s="123"/>
      <c r="L8" s="123"/>
      <c r="M8" s="123"/>
      <c r="N8" s="123"/>
      <c r="O8" s="123"/>
      <c r="P8" s="123"/>
      <c r="Q8" s="123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</row>
    <row r="9" spans="1:33">
      <c r="A9" s="334" t="s">
        <v>54</v>
      </c>
      <c r="B9" s="335" t="str">
        <f>INFO!B21</f>
        <v>Rua Afonso Pessini, Rua Alagoas, Praça Barão do Rio Branco e Rua Santo Antônio - Mogi Guaçu/SP</v>
      </c>
      <c r="C9" s="335"/>
      <c r="D9" s="382"/>
      <c r="E9" s="383"/>
      <c r="F9" s="763"/>
      <c r="G9" s="763"/>
      <c r="H9" s="333"/>
      <c r="I9" s="123"/>
      <c r="J9" s="123"/>
      <c r="K9" s="123"/>
      <c r="L9" s="123"/>
      <c r="M9" s="123"/>
      <c r="N9" s="123"/>
      <c r="O9" s="123"/>
      <c r="P9" s="123"/>
      <c r="Q9" s="123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</row>
    <row r="10" spans="1:33">
      <c r="A10" s="334" t="s">
        <v>55</v>
      </c>
      <c r="B10" s="335" t="str">
        <f>INFO!B7</f>
        <v>Mogi Guaçu/SP</v>
      </c>
      <c r="C10" s="335"/>
      <c r="D10" s="382"/>
      <c r="E10" s="384"/>
      <c r="F10" s="385"/>
      <c r="G10" s="386"/>
      <c r="H10" s="326"/>
      <c r="I10" s="123"/>
      <c r="J10" s="123"/>
      <c r="K10" s="123"/>
      <c r="L10" s="123"/>
      <c r="M10" s="123"/>
      <c r="N10" s="123"/>
      <c r="O10" s="123"/>
      <c r="P10" s="123"/>
      <c r="Q10" s="123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</row>
    <row r="11" spans="1:33" ht="6.75" customHeight="1">
      <c r="A11" s="339"/>
      <c r="B11" s="387"/>
      <c r="C11" s="340"/>
      <c r="D11" s="388"/>
      <c r="E11" s="389"/>
      <c r="F11" s="342"/>
      <c r="G11" s="390"/>
      <c r="H11" s="326"/>
      <c r="I11" s="123"/>
      <c r="J11" s="123"/>
      <c r="K11" s="123"/>
      <c r="L11" s="123"/>
      <c r="M11" s="123"/>
      <c r="N11" s="123"/>
      <c r="O11" s="123"/>
      <c r="P11" s="123"/>
      <c r="Q11" s="123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</row>
    <row r="12" spans="1:33">
      <c r="A12" s="52"/>
      <c r="B12" s="344"/>
      <c r="C12" s="391"/>
      <c r="D12" s="392"/>
      <c r="E12" s="393"/>
      <c r="F12" s="394"/>
      <c r="G12" s="395"/>
      <c r="H12" s="326"/>
      <c r="I12" s="123"/>
      <c r="J12" s="123"/>
      <c r="K12" s="123"/>
      <c r="L12" s="123"/>
      <c r="M12" s="123"/>
      <c r="N12" s="123"/>
      <c r="O12" s="123"/>
      <c r="P12" s="123"/>
      <c r="Q12" s="123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</row>
    <row r="13" spans="1:33">
      <c r="A13" s="349" t="s">
        <v>316</v>
      </c>
      <c r="B13" s="350"/>
      <c r="C13" s="351" t="s">
        <v>304</v>
      </c>
      <c r="D13" s="352" t="s">
        <v>186</v>
      </c>
      <c r="E13" s="352" t="s">
        <v>305</v>
      </c>
      <c r="F13" s="352"/>
      <c r="G13" s="396" t="s">
        <v>317</v>
      </c>
    </row>
    <row r="14" spans="1:33" s="52" customFormat="1" ht="15" customHeight="1">
      <c r="A14" s="764" t="s">
        <v>318</v>
      </c>
      <c r="B14" s="764"/>
      <c r="C14" s="397" t="e">
        <f>ORÇ!#REF!</f>
        <v>#REF!</v>
      </c>
      <c r="D14" s="398" t="s">
        <v>319</v>
      </c>
      <c r="E14" s="399"/>
      <c r="F14" s="400"/>
      <c r="G14" s="401">
        <f>SUM(G16:G20)</f>
        <v>110.14000000000001</v>
      </c>
    </row>
    <row r="15" spans="1:33">
      <c r="A15" s="402" t="s">
        <v>320</v>
      </c>
      <c r="B15" s="402" t="s">
        <v>113</v>
      </c>
      <c r="C15" s="402" t="s">
        <v>321</v>
      </c>
      <c r="D15" s="403"/>
      <c r="E15" s="403" t="s">
        <v>322</v>
      </c>
      <c r="F15" s="403" t="s">
        <v>323</v>
      </c>
      <c r="G15" s="403" t="s">
        <v>324</v>
      </c>
    </row>
    <row r="16" spans="1:33" s="52" customFormat="1">
      <c r="A16" s="404" t="s">
        <v>325</v>
      </c>
      <c r="B16" s="405" t="s">
        <v>326</v>
      </c>
      <c r="C16" s="406" t="s">
        <v>327</v>
      </c>
      <c r="D16" s="407" t="s">
        <v>130</v>
      </c>
      <c r="E16" s="408">
        <v>0.44</v>
      </c>
      <c r="F16" s="409">
        <v>10.26</v>
      </c>
      <c r="G16" s="410">
        <f>ROUND(E16*F16,2)</f>
        <v>4.51</v>
      </c>
    </row>
    <row r="17" spans="1:7" s="52" customFormat="1">
      <c r="A17" s="411" t="s">
        <v>325</v>
      </c>
      <c r="B17" s="412" t="s">
        <v>328</v>
      </c>
      <c r="C17" s="413" t="s">
        <v>329</v>
      </c>
      <c r="D17" s="414" t="s">
        <v>330</v>
      </c>
      <c r="E17" s="415">
        <v>1</v>
      </c>
      <c r="F17" s="416">
        <v>19.559999999999999</v>
      </c>
      <c r="G17" s="417">
        <f>ROUND(E17*F17,2)</f>
        <v>19.559999999999999</v>
      </c>
    </row>
    <row r="18" spans="1:7" s="52" customFormat="1">
      <c r="A18" s="411" t="s">
        <v>325</v>
      </c>
      <c r="B18" s="412" t="s">
        <v>331</v>
      </c>
      <c r="C18" s="413" t="s">
        <v>332</v>
      </c>
      <c r="D18" s="414" t="s">
        <v>330</v>
      </c>
      <c r="E18" s="415">
        <v>2.3820000000000001</v>
      </c>
      <c r="F18" s="416">
        <v>16.07</v>
      </c>
      <c r="G18" s="417">
        <f>ROUND(E18*F18,2)</f>
        <v>38.28</v>
      </c>
    </row>
    <row r="19" spans="1:7" s="52" customFormat="1">
      <c r="A19" s="411" t="s">
        <v>325</v>
      </c>
      <c r="B19" s="412" t="s">
        <v>333</v>
      </c>
      <c r="C19" s="413" t="s">
        <v>334</v>
      </c>
      <c r="D19" s="414" t="s">
        <v>147</v>
      </c>
      <c r="E19" s="415">
        <v>3.09E-2</v>
      </c>
      <c r="F19" s="416">
        <v>423.57</v>
      </c>
      <c r="G19" s="417">
        <f>TRUNC(E19*F19,2)</f>
        <v>13.08</v>
      </c>
    </row>
    <row r="20" spans="1:7" s="52" customFormat="1">
      <c r="A20" s="411" t="s">
        <v>325</v>
      </c>
      <c r="B20" s="412" t="s">
        <v>335</v>
      </c>
      <c r="C20" s="413" t="s">
        <v>336</v>
      </c>
      <c r="D20" s="414" t="s">
        <v>337</v>
      </c>
      <c r="E20" s="415">
        <v>84.665999999999997</v>
      </c>
      <c r="F20" s="416">
        <v>0.41</v>
      </c>
      <c r="G20" s="417">
        <f>ROUND(E20*F20,2)</f>
        <v>34.71</v>
      </c>
    </row>
    <row r="21" spans="1:7" s="52" customFormat="1" ht="15" customHeight="1">
      <c r="A21" s="765" t="s">
        <v>338</v>
      </c>
      <c r="B21" s="765"/>
      <c r="C21" s="765"/>
      <c r="D21" s="765"/>
      <c r="E21" s="765"/>
      <c r="F21" s="765"/>
      <c r="G21" s="765"/>
    </row>
    <row r="22" spans="1:7">
      <c r="A22" s="365"/>
      <c r="B22" s="365"/>
      <c r="C22" s="366"/>
      <c r="D22" s="367"/>
      <c r="E22" s="368"/>
      <c r="F22" s="369"/>
      <c r="G22" s="369"/>
    </row>
    <row r="23" spans="1:7">
      <c r="A23" s="370"/>
      <c r="B23" s="370"/>
      <c r="C23" s="371"/>
      <c r="D23" s="372"/>
      <c r="E23" s="373"/>
      <c r="F23" s="374"/>
      <c r="G23" s="374"/>
    </row>
    <row r="24" spans="1:7">
      <c r="A24" s="418" t="str">
        <f>INFO!B7</f>
        <v>Mogi Guaçu/SP</v>
      </c>
    </row>
    <row r="25" spans="1:7">
      <c r="B25" s="752" t="e">
        <f>INFO!#REF!</f>
        <v>#REF!</v>
      </c>
      <c r="C25" s="752"/>
    </row>
    <row r="26" spans="1:7">
      <c r="D26" s="419"/>
      <c r="E26" s="766" t="str">
        <f>INFO!A31</f>
        <v>Responsável técnico pelo Orçamento</v>
      </c>
      <c r="F26" s="766"/>
      <c r="G26" s="766"/>
    </row>
    <row r="27" spans="1:7">
      <c r="E27" s="377" t="str">
        <f>INFO!A32</f>
        <v>Engenheiro(a):</v>
      </c>
      <c r="F27" t="str">
        <f>INFO!B32</f>
        <v>Fernando Eduardo Fernandes Lima</v>
      </c>
    </row>
    <row r="28" spans="1:7">
      <c r="E28" s="377" t="str">
        <f>INFO!A33</f>
        <v>CREA:</v>
      </c>
      <c r="F28" t="str">
        <f>INFO!B33</f>
        <v>507.063.638-3</v>
      </c>
    </row>
    <row r="29" spans="1:7">
      <c r="E29" s="377" t="str">
        <f>INFO!A34</f>
        <v>Cargo:</v>
      </c>
      <c r="F29" t="str">
        <f>INFO!B34</f>
        <v>Assessor I</v>
      </c>
    </row>
  </sheetData>
  <mergeCells count="10">
    <mergeCell ref="F9:G9"/>
    <mergeCell ref="A14:B14"/>
    <mergeCell ref="A21:G21"/>
    <mergeCell ref="B25:C25"/>
    <mergeCell ref="E26:G26"/>
    <mergeCell ref="B2:G2"/>
    <mergeCell ref="B3:G3"/>
    <mergeCell ref="B5:G5"/>
    <mergeCell ref="B6:G6"/>
    <mergeCell ref="B8:D8"/>
  </mergeCells>
  <pageMargins left="0.51180555555555496" right="0.51180555555555496" top="0.78749999999999998" bottom="0.78749999999999998" header="0.51180555555555496" footer="0.51180555555555496"/>
  <pageSetup paperSize="9" scale="60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3:O25"/>
  <sheetViews>
    <sheetView view="pageBreakPreview" zoomScale="90" zoomScaleNormal="100" zoomScalePageLayoutView="90" workbookViewId="0">
      <selection activeCell="C6" sqref="C6"/>
    </sheetView>
  </sheetViews>
  <sheetFormatPr defaultColWidth="8.7109375" defaultRowHeight="15"/>
  <cols>
    <col min="1" max="1" width="11.28515625" customWidth="1"/>
    <col min="2" max="2" width="39.28515625" customWidth="1"/>
    <col min="3" max="3" width="12.140625" customWidth="1"/>
    <col min="4" max="4" width="15.7109375" customWidth="1"/>
    <col min="5" max="5" width="9.42578125" customWidth="1"/>
    <col min="6" max="6" width="15.85546875" customWidth="1"/>
    <col min="7" max="7" width="8.5703125" customWidth="1"/>
    <col min="8" max="8" width="16.7109375" customWidth="1"/>
    <col min="9" max="9" width="7.7109375" customWidth="1"/>
    <col min="11" max="11" width="14.85546875" customWidth="1"/>
    <col min="12" max="12" width="9" customWidth="1"/>
    <col min="13" max="13" width="10.5703125" customWidth="1"/>
    <col min="14" max="14" width="13.28515625" customWidth="1"/>
  </cols>
  <sheetData>
    <row r="3" spans="1:15" ht="18.75">
      <c r="A3" s="420" t="s">
        <v>339</v>
      </c>
      <c r="B3" s="421"/>
      <c r="C3" s="422"/>
      <c r="D3" s="422"/>
      <c r="E3" s="422"/>
      <c r="F3" s="422"/>
      <c r="G3" s="422"/>
      <c r="H3" s="422"/>
      <c r="I3" s="422"/>
      <c r="J3" s="422"/>
      <c r="K3" s="422"/>
    </row>
    <row r="4" spans="1:15">
      <c r="A4" s="423"/>
      <c r="B4" s="423"/>
      <c r="C4" s="424"/>
      <c r="D4" s="425"/>
      <c r="E4" s="425"/>
      <c r="F4" s="425"/>
      <c r="G4" s="425"/>
      <c r="H4" s="425"/>
      <c r="I4" s="425"/>
      <c r="J4" s="425"/>
      <c r="K4" s="425"/>
      <c r="L4" s="425"/>
      <c r="M4" s="425"/>
    </row>
    <row r="5" spans="1:15">
      <c r="A5" s="426" t="s">
        <v>340</v>
      </c>
      <c r="B5" s="427"/>
      <c r="C5" s="426" t="s">
        <v>341</v>
      </c>
      <c r="D5" s="427"/>
      <c r="E5" s="426" t="s">
        <v>342</v>
      </c>
      <c r="F5" s="427"/>
      <c r="G5" s="428"/>
      <c r="H5" s="426" t="s">
        <v>343</v>
      </c>
      <c r="I5" s="429"/>
      <c r="J5" s="429"/>
      <c r="K5" s="429"/>
      <c r="L5" s="430"/>
      <c r="M5" s="431"/>
    </row>
    <row r="6" spans="1:15">
      <c r="A6" s="770" t="str">
        <f>INFO!B6</f>
        <v>Prefeitura Municipal de Mogi Guaçu</v>
      </c>
      <c r="B6" s="770"/>
      <c r="C6" s="770">
        <f>INFO!B9</f>
        <v>0</v>
      </c>
      <c r="D6" s="770"/>
      <c r="E6" s="770" t="str">
        <f>INFO!B7</f>
        <v>Mogi Guaçu/SP</v>
      </c>
      <c r="F6" s="770"/>
      <c r="G6" s="770"/>
      <c r="H6" s="770" t="str">
        <f>INFO!B11</f>
        <v>Recapeamento de Ruas do Município</v>
      </c>
      <c r="I6" s="770"/>
      <c r="J6" s="770"/>
      <c r="K6" s="770"/>
      <c r="L6" s="770"/>
      <c r="M6" s="770"/>
    </row>
    <row r="7" spans="1:15">
      <c r="A7" s="432"/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4"/>
    </row>
    <row r="8" spans="1:15">
      <c r="A8" s="435" t="s">
        <v>344</v>
      </c>
      <c r="B8" s="436"/>
      <c r="C8" s="437"/>
      <c r="D8" s="437"/>
      <c r="E8" s="437"/>
      <c r="F8" s="437"/>
      <c r="G8" s="437"/>
      <c r="H8" s="437"/>
      <c r="I8" s="437"/>
      <c r="J8" s="437"/>
      <c r="K8" s="437"/>
      <c r="L8" s="438"/>
      <c r="M8" s="438"/>
    </row>
    <row r="9" spans="1:15">
      <c r="A9" s="439">
        <f>INFO!B12</f>
        <v>0</v>
      </c>
      <c r="B9" s="440">
        <f>INFO!B13</f>
        <v>0</v>
      </c>
      <c r="C9" s="441"/>
      <c r="D9" s="441"/>
      <c r="E9" s="441"/>
      <c r="F9" s="441"/>
      <c r="G9" s="441"/>
      <c r="H9" s="441"/>
      <c r="I9" s="441"/>
      <c r="J9" s="441"/>
      <c r="K9" s="441"/>
      <c r="L9" s="441"/>
      <c r="M9" s="441"/>
    </row>
    <row r="10" spans="1:15">
      <c r="A10" s="442"/>
      <c r="B10" s="442"/>
      <c r="C10" s="442"/>
      <c r="D10" s="443"/>
      <c r="E10" s="442"/>
      <c r="F10" s="442"/>
      <c r="G10" s="442"/>
      <c r="H10" s="442"/>
      <c r="I10" s="442"/>
      <c r="J10" s="442"/>
      <c r="K10" s="442"/>
      <c r="L10" s="444"/>
      <c r="M10" s="444"/>
    </row>
    <row r="11" spans="1:15">
      <c r="A11" s="771" t="s">
        <v>345</v>
      </c>
      <c r="B11" s="771"/>
      <c r="C11" s="771"/>
      <c r="D11" s="772" t="s">
        <v>346</v>
      </c>
      <c r="E11" s="772"/>
      <c r="F11" s="771" t="s">
        <v>347</v>
      </c>
      <c r="G11" s="771"/>
      <c r="H11" s="771"/>
      <c r="I11" s="771"/>
      <c r="J11" s="771"/>
      <c r="K11" s="445" t="s">
        <v>120</v>
      </c>
      <c r="L11" s="446" t="s">
        <v>348</v>
      </c>
      <c r="M11" s="446" t="s">
        <v>349</v>
      </c>
    </row>
    <row r="12" spans="1:15">
      <c r="A12" s="447" t="s">
        <v>350</v>
      </c>
      <c r="B12" s="448" t="s">
        <v>115</v>
      </c>
      <c r="C12" s="449" t="s">
        <v>351</v>
      </c>
      <c r="D12" s="447" t="s">
        <v>239</v>
      </c>
      <c r="E12" s="447" t="s">
        <v>352</v>
      </c>
      <c r="F12" s="450" t="s">
        <v>353</v>
      </c>
      <c r="G12" s="451" t="s">
        <v>352</v>
      </c>
      <c r="H12" s="452" t="s">
        <v>354</v>
      </c>
      <c r="I12" s="451" t="s">
        <v>352</v>
      </c>
      <c r="J12" s="447" t="s">
        <v>355</v>
      </c>
      <c r="K12" s="447" t="s">
        <v>356</v>
      </c>
      <c r="L12" s="453" t="s">
        <v>357</v>
      </c>
      <c r="M12" s="453" t="s">
        <v>358</v>
      </c>
    </row>
    <row r="13" spans="1:15" ht="18" customHeight="1">
      <c r="A13" s="454"/>
      <c r="B13" s="455" t="e">
        <f>ORÇ!#REF!</f>
        <v>#REF!</v>
      </c>
      <c r="C13" s="456"/>
      <c r="D13" s="457">
        <f>INFO!B16</f>
        <v>0</v>
      </c>
      <c r="E13" s="458" t="e">
        <f>D13/$K$13</f>
        <v>#REF!</v>
      </c>
      <c r="F13" s="457" t="e">
        <f>K13-D13</f>
        <v>#REF!</v>
      </c>
      <c r="G13" s="458" t="e">
        <f>F13/$K$13</f>
        <v>#REF!</v>
      </c>
      <c r="H13" s="457"/>
      <c r="I13" s="458"/>
      <c r="J13" s="458"/>
      <c r="K13" s="459" t="e">
        <f>ORÇ!#REF!</f>
        <v>#REF!</v>
      </c>
      <c r="L13" s="767" t="s">
        <v>359</v>
      </c>
      <c r="M13" s="768" t="s">
        <v>360</v>
      </c>
    </row>
    <row r="14" spans="1:15" ht="18.75" customHeight="1">
      <c r="A14" s="454"/>
      <c r="B14" s="455"/>
      <c r="C14" s="456"/>
      <c r="D14" s="457"/>
      <c r="E14" s="458"/>
      <c r="F14" s="457"/>
      <c r="G14" s="458"/>
      <c r="H14" s="457"/>
      <c r="I14" s="458"/>
      <c r="J14" s="458"/>
      <c r="K14" s="459"/>
      <c r="L14" s="767"/>
      <c r="M14" s="768"/>
    </row>
    <row r="15" spans="1:15">
      <c r="A15" s="460"/>
      <c r="B15" s="461" t="s">
        <v>361</v>
      </c>
      <c r="C15" s="462"/>
      <c r="D15" s="463">
        <f>SUM(D13:D14)</f>
        <v>0</v>
      </c>
      <c r="E15" s="464" t="e">
        <f>SUM(E13:E14)</f>
        <v>#REF!</v>
      </c>
      <c r="F15" s="463" t="e">
        <f>SUM(F13:F14)</f>
        <v>#REF!</v>
      </c>
      <c r="G15" s="464" t="e">
        <f>SUM(G13:G14)</f>
        <v>#REF!</v>
      </c>
      <c r="H15" s="465"/>
      <c r="I15" s="466"/>
      <c r="J15" s="467"/>
      <c r="K15" s="463" t="e">
        <f>SUM(K13:K14)</f>
        <v>#REF!</v>
      </c>
      <c r="L15" s="468"/>
      <c r="M15" s="469"/>
      <c r="N15" s="470" t="e">
        <f>D15+F15</f>
        <v>#REF!</v>
      </c>
      <c r="O15" s="471" t="e">
        <f>E15+G15</f>
        <v>#REF!</v>
      </c>
    </row>
    <row r="16" spans="1:15">
      <c r="A16" s="472"/>
      <c r="B16" s="473"/>
      <c r="C16" s="473"/>
      <c r="D16" s="474"/>
      <c r="E16" s="472"/>
      <c r="F16" s="475"/>
      <c r="G16" s="472"/>
      <c r="H16" s="474"/>
      <c r="I16" s="474"/>
      <c r="J16" s="474"/>
      <c r="K16" s="474"/>
      <c r="L16" s="476"/>
      <c r="M16" s="477"/>
      <c r="N16" s="470" t="e">
        <f>N15-K15</f>
        <v>#REF!</v>
      </c>
    </row>
    <row r="17" spans="1:13">
      <c r="A17" s="478"/>
      <c r="B17" s="479"/>
      <c r="C17" s="479"/>
      <c r="D17" s="480"/>
      <c r="E17" s="478"/>
      <c r="F17" s="481"/>
      <c r="G17" s="482"/>
      <c r="H17" s="483" t="s">
        <v>362</v>
      </c>
      <c r="I17" s="484" t="s">
        <v>363</v>
      </c>
      <c r="J17" s="485"/>
      <c r="K17" s="485"/>
      <c r="L17" s="486"/>
      <c r="M17" s="487"/>
    </row>
    <row r="18" spans="1:13">
      <c r="A18" s="478"/>
      <c r="B18" s="478"/>
      <c r="C18" s="478"/>
      <c r="D18" s="488"/>
      <c r="E18" s="478"/>
      <c r="F18" s="489"/>
      <c r="G18" s="482"/>
      <c r="H18" s="490"/>
      <c r="I18" s="491" t="s">
        <v>364</v>
      </c>
      <c r="J18" s="491"/>
      <c r="K18" s="491"/>
      <c r="L18" s="486"/>
      <c r="M18" s="487"/>
    </row>
    <row r="19" spans="1:13">
      <c r="A19" s="492" t="str">
        <f>INFO!B7</f>
        <v>Mogi Guaçu/SP</v>
      </c>
      <c r="B19" s="493" t="e">
        <f>INFO!#REF!</f>
        <v>#REF!</v>
      </c>
      <c r="C19" s="494"/>
      <c r="D19" s="495"/>
      <c r="E19" s="478"/>
      <c r="F19" s="489"/>
      <c r="G19" s="482"/>
      <c r="H19" s="496"/>
      <c r="I19" s="497"/>
      <c r="J19" s="497"/>
      <c r="K19" s="497"/>
      <c r="L19" s="498" t="s">
        <v>365</v>
      </c>
      <c r="M19" s="499"/>
    </row>
    <row r="20" spans="1:13">
      <c r="A20" s="500" t="s">
        <v>366</v>
      </c>
      <c r="B20" s="422"/>
      <c r="C20" s="422"/>
      <c r="D20" s="488"/>
      <c r="E20" s="478"/>
      <c r="F20" s="422"/>
      <c r="G20" s="422"/>
      <c r="H20" s="422"/>
      <c r="I20" s="422"/>
      <c r="J20" s="422"/>
      <c r="K20" s="422"/>
      <c r="L20" s="422"/>
      <c r="M20" s="501"/>
    </row>
    <row r="21" spans="1:13">
      <c r="A21" s="422"/>
      <c r="B21" s="422"/>
      <c r="C21" s="422"/>
      <c r="D21" s="480"/>
      <c r="E21" s="478"/>
      <c r="F21" s="422"/>
      <c r="G21" s="422"/>
      <c r="H21" s="422"/>
      <c r="M21" s="501"/>
    </row>
    <row r="22" spans="1:13">
      <c r="A22" s="422"/>
      <c r="B22" s="422"/>
      <c r="C22" s="422"/>
      <c r="D22" s="480"/>
      <c r="E22" s="422"/>
      <c r="F22" s="422"/>
      <c r="G22" s="422"/>
      <c r="H22" s="422"/>
      <c r="M22" s="501"/>
    </row>
    <row r="23" spans="1:13" ht="28.5">
      <c r="A23" s="502"/>
      <c r="B23" s="503"/>
      <c r="C23" s="422"/>
      <c r="D23" s="504"/>
      <c r="E23" s="505"/>
      <c r="F23" s="505"/>
      <c r="G23" s="505"/>
      <c r="H23" s="505"/>
      <c r="I23" s="505"/>
      <c r="J23" s="505"/>
      <c r="K23" s="505"/>
      <c r="L23" s="505"/>
      <c r="M23" s="501"/>
    </row>
    <row r="24" spans="1:13">
      <c r="A24" s="769" t="str">
        <f>INFO!B42</f>
        <v>Daniel Rossi</v>
      </c>
      <c r="B24" s="769"/>
      <c r="C24" s="506"/>
      <c r="D24" s="506"/>
      <c r="E24" s="506"/>
      <c r="F24" s="506"/>
      <c r="G24" s="506"/>
      <c r="H24" s="507"/>
      <c r="I24" s="507"/>
      <c r="J24" s="507"/>
      <c r="K24" s="507"/>
      <c r="L24" s="508"/>
      <c r="M24" s="508"/>
    </row>
    <row r="25" spans="1:13">
      <c r="A25" s="769" t="str">
        <f>INFO!B44</f>
        <v>Secretário de Obras e Mobilidade</v>
      </c>
      <c r="B25" s="769"/>
      <c r="C25" s="506"/>
      <c r="D25" s="506"/>
      <c r="E25" s="506"/>
      <c r="F25" s="506"/>
      <c r="G25" s="506"/>
      <c r="H25" s="506"/>
      <c r="I25" s="506"/>
      <c r="J25" s="506"/>
      <c r="K25" s="506"/>
      <c r="L25" s="508"/>
      <c r="M25" s="508"/>
    </row>
  </sheetData>
  <mergeCells count="11">
    <mergeCell ref="L13:L14"/>
    <mergeCell ref="M13:M14"/>
    <mergeCell ref="A24:B24"/>
    <mergeCell ref="A25:B25"/>
    <mergeCell ref="A6:B6"/>
    <mergeCell ref="C6:D6"/>
    <mergeCell ref="E6:G6"/>
    <mergeCell ref="H6:M6"/>
    <mergeCell ref="A11:C11"/>
    <mergeCell ref="D11:E11"/>
    <mergeCell ref="F11:J11"/>
  </mergeCells>
  <conditionalFormatting sqref="D11:E11">
    <cfRule type="containsText" dxfId="3" priority="2" operator="containsText" text="INFO">
      <formula>NOT(ISERROR(SEARCH("INFO",D11)))</formula>
    </cfRule>
  </conditionalFormatting>
  <pageMargins left="0.51180555555555496" right="0.51180555555555496" top="0.78749999999999998" bottom="0.78749999999999998" header="0.51180555555555496" footer="0.51180555555555496"/>
  <pageSetup paperSize="9" scale="5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1:AF49"/>
  <sheetViews>
    <sheetView view="pageBreakPreview" zoomScaleNormal="100" zoomScaleSheetLayoutView="100" zoomScalePageLayoutView="85" workbookViewId="0">
      <selection activeCell="B8" sqref="B8:I8"/>
    </sheetView>
  </sheetViews>
  <sheetFormatPr defaultColWidth="8.7109375" defaultRowHeight="15"/>
  <cols>
    <col min="1" max="1" width="3.7109375" customWidth="1"/>
    <col min="2" max="2" width="11" customWidth="1"/>
    <col min="6" max="6" width="13" customWidth="1"/>
    <col min="8" max="8" width="11" customWidth="1"/>
    <col min="9" max="9" width="11.140625" customWidth="1"/>
    <col min="10" max="10" width="11.5703125" customWidth="1"/>
    <col min="11" max="11" width="12.85546875" customWidth="1"/>
    <col min="12" max="12" width="5" customWidth="1"/>
  </cols>
  <sheetData>
    <row r="1" spans="2:32" ht="20.25" customHeight="1">
      <c r="B1" s="642" t="str">
        <f>INFO!B6</f>
        <v>Prefeitura Municipal de Mogi Guaçu</v>
      </c>
      <c r="C1" s="642"/>
      <c r="D1" s="642"/>
      <c r="E1" s="642"/>
      <c r="F1" s="642"/>
      <c r="G1" s="642"/>
      <c r="H1" s="642"/>
      <c r="I1" s="642"/>
      <c r="J1" s="642"/>
      <c r="K1" s="642"/>
    </row>
    <row r="2" spans="2:32" ht="21" customHeight="1">
      <c r="B2" s="643" t="s">
        <v>52</v>
      </c>
      <c r="C2" s="643"/>
      <c r="D2" s="643"/>
      <c r="E2" s="643"/>
      <c r="F2" s="643"/>
      <c r="G2" s="643"/>
      <c r="H2" s="643"/>
      <c r="I2" s="643"/>
      <c r="J2" s="643"/>
      <c r="K2" s="643"/>
    </row>
    <row r="3" spans="2:32" ht="8.25" customHeight="1"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2:32" ht="15" customHeight="1">
      <c r="B4" s="37" t="s">
        <v>53</v>
      </c>
      <c r="C4" s="38" t="str">
        <f>INFO!$B$20</f>
        <v>Recapeamento de Ruas do Município</v>
      </c>
      <c r="D4" s="39"/>
      <c r="E4" s="39"/>
      <c r="F4" s="39"/>
      <c r="G4" s="39"/>
      <c r="H4" s="39"/>
      <c r="I4" s="39"/>
      <c r="J4" s="39"/>
      <c r="K4" s="40" t="str">
        <f>INFO!B25</f>
        <v>REVISÃO 02</v>
      </c>
    </row>
    <row r="5" spans="2:32" ht="15" customHeight="1">
      <c r="B5" s="41" t="s">
        <v>54</v>
      </c>
      <c r="C5" s="42" t="str">
        <f>INFO!B21</f>
        <v>Rua Afonso Pessini, Rua Alagoas, Praça Barão do Rio Branco e Rua Santo Antônio - Mogi Guaçu/SP</v>
      </c>
      <c r="D5" s="43"/>
      <c r="E5" s="44"/>
      <c r="F5" s="43"/>
      <c r="G5" s="44"/>
      <c r="H5" s="44"/>
      <c r="I5" s="44"/>
      <c r="J5" s="44"/>
      <c r="K5" s="45"/>
    </row>
    <row r="6" spans="2:32" ht="15" customHeight="1">
      <c r="B6" s="46" t="s">
        <v>55</v>
      </c>
      <c r="C6" s="47" t="str">
        <f>INFO!B7</f>
        <v>Mogi Guaçu/SP</v>
      </c>
      <c r="D6" s="48"/>
      <c r="E6" s="48"/>
      <c r="F6" s="48"/>
      <c r="G6" s="48"/>
      <c r="H6" s="48"/>
      <c r="I6" s="48"/>
      <c r="J6" s="48"/>
      <c r="K6" s="49" t="str">
        <f>INFO!B23</f>
        <v>Não Desonerado</v>
      </c>
    </row>
    <row r="7" spans="2:32" ht="15" customHeight="1"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2:32" ht="25.5" customHeight="1">
      <c r="B8" s="644" t="s">
        <v>56</v>
      </c>
      <c r="C8" s="644"/>
      <c r="D8" s="644"/>
      <c r="E8" s="644"/>
      <c r="F8" s="644"/>
      <c r="G8" s="644"/>
      <c r="H8" s="644"/>
      <c r="I8" s="644"/>
      <c r="J8" s="645">
        <v>1</v>
      </c>
      <c r="K8" s="645"/>
    </row>
    <row r="9" spans="2:32" ht="17.25" customHeight="1">
      <c r="B9" s="646" t="s">
        <v>57</v>
      </c>
      <c r="C9" s="646"/>
      <c r="D9" s="646"/>
      <c r="E9" s="646"/>
      <c r="F9" s="646"/>
      <c r="G9" s="646"/>
      <c r="H9" s="646"/>
      <c r="I9" s="646"/>
      <c r="J9" s="645">
        <v>0.03</v>
      </c>
      <c r="K9" s="645"/>
    </row>
    <row r="10" spans="2:32" ht="9" customHeight="1"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2:32" ht="7.5" customHeight="1">
      <c r="B11" s="36"/>
      <c r="C11" s="36"/>
      <c r="D11" s="36"/>
      <c r="E11" s="36"/>
      <c r="F11" s="36"/>
      <c r="G11" s="36"/>
      <c r="H11" s="36"/>
      <c r="I11" s="36"/>
      <c r="J11" s="36"/>
      <c r="K11" s="36"/>
    </row>
    <row r="12" spans="2:32" ht="21.75" customHeight="1">
      <c r="B12" s="647" t="s">
        <v>58</v>
      </c>
      <c r="C12" s="647"/>
      <c r="D12" s="647"/>
      <c r="E12" s="647"/>
      <c r="F12" s="647"/>
      <c r="G12" s="647"/>
      <c r="H12" s="647"/>
      <c r="I12" s="647"/>
      <c r="J12" s="647"/>
      <c r="K12" s="647"/>
    </row>
    <row r="13" spans="2:32">
      <c r="B13" s="36"/>
      <c r="C13" s="36"/>
      <c r="D13" s="36"/>
      <c r="E13" s="36"/>
      <c r="F13" s="36"/>
      <c r="G13" s="36"/>
      <c r="H13" s="36"/>
      <c r="I13" s="36"/>
      <c r="J13" s="36"/>
      <c r="K13" s="36"/>
    </row>
    <row r="14" spans="2:32">
      <c r="B14" s="648" t="s">
        <v>59</v>
      </c>
      <c r="C14" s="648"/>
      <c r="D14" s="648"/>
      <c r="E14" s="648"/>
      <c r="F14" s="648"/>
      <c r="G14" s="648"/>
      <c r="H14" s="648"/>
      <c r="I14" s="648"/>
      <c r="J14" s="648"/>
      <c r="K14" s="648"/>
      <c r="O14" s="52"/>
    </row>
    <row r="15" spans="2:32">
      <c r="B15" s="649" t="s">
        <v>60</v>
      </c>
      <c r="C15" s="649"/>
      <c r="D15" s="649"/>
      <c r="E15" s="649"/>
      <c r="F15" s="649"/>
      <c r="G15" s="649"/>
      <c r="H15" s="649"/>
      <c r="I15" s="649"/>
      <c r="J15" s="649"/>
      <c r="K15" s="649"/>
    </row>
    <row r="16" spans="2:32" ht="15" customHeight="1">
      <c r="B16" s="36"/>
      <c r="C16" s="36"/>
      <c r="D16" s="36"/>
      <c r="E16" s="36"/>
      <c r="F16" s="36"/>
      <c r="G16" s="36"/>
      <c r="H16" s="36"/>
      <c r="I16" s="36"/>
      <c r="J16" s="36"/>
      <c r="K16" s="36"/>
      <c r="N16" s="53" t="s">
        <v>61</v>
      </c>
      <c r="O16" s="53"/>
      <c r="P16" s="53"/>
      <c r="R16" s="54" t="s">
        <v>60</v>
      </c>
      <c r="S16" s="55"/>
      <c r="T16" s="55"/>
      <c r="V16" s="54" t="s">
        <v>62</v>
      </c>
      <c r="W16" s="55"/>
      <c r="X16" s="55"/>
      <c r="Z16" s="54" t="s">
        <v>63</v>
      </c>
      <c r="AA16" s="55"/>
      <c r="AB16" s="55"/>
      <c r="AD16" s="53" t="s">
        <v>64</v>
      </c>
      <c r="AE16" s="53"/>
      <c r="AF16" s="53"/>
    </row>
    <row r="17" spans="2:32" ht="18.75" customHeight="1">
      <c r="B17" s="650" t="s">
        <v>65</v>
      </c>
      <c r="C17" s="650"/>
      <c r="D17" s="650"/>
      <c r="E17" s="650"/>
      <c r="F17" s="650"/>
      <c r="G17" s="650"/>
      <c r="H17" s="650"/>
      <c r="I17" s="650"/>
      <c r="J17" s="650" t="s">
        <v>66</v>
      </c>
      <c r="K17" s="651" t="s">
        <v>67</v>
      </c>
      <c r="N17" s="56" t="s">
        <v>68</v>
      </c>
      <c r="O17" s="56" t="s">
        <v>69</v>
      </c>
      <c r="P17" s="56" t="s">
        <v>70</v>
      </c>
      <c r="R17" s="56" t="s">
        <v>68</v>
      </c>
      <c r="S17" s="56" t="s">
        <v>69</v>
      </c>
      <c r="T17" s="56" t="s">
        <v>70</v>
      </c>
      <c r="V17" s="56" t="s">
        <v>68</v>
      </c>
      <c r="W17" s="56" t="s">
        <v>69</v>
      </c>
      <c r="X17" s="56" t="s">
        <v>70</v>
      </c>
      <c r="Z17" s="56" t="s">
        <v>68</v>
      </c>
      <c r="AA17" s="56" t="s">
        <v>69</v>
      </c>
      <c r="AB17" s="56" t="s">
        <v>70</v>
      </c>
      <c r="AD17" s="56" t="s">
        <v>68</v>
      </c>
      <c r="AE17" s="56" t="s">
        <v>69</v>
      </c>
      <c r="AF17" s="56" t="s">
        <v>70</v>
      </c>
    </row>
    <row r="18" spans="2:32">
      <c r="B18" s="650"/>
      <c r="C18" s="650"/>
      <c r="D18" s="650"/>
      <c r="E18" s="650"/>
      <c r="F18" s="650"/>
      <c r="G18" s="650"/>
      <c r="H18" s="650"/>
      <c r="I18" s="650"/>
      <c r="J18" s="650"/>
      <c r="K18" s="651"/>
      <c r="N18" s="56"/>
      <c r="O18" s="56"/>
      <c r="P18" s="56"/>
      <c r="R18" s="56"/>
      <c r="S18" s="56"/>
      <c r="T18" s="56"/>
      <c r="V18" s="56"/>
      <c r="W18" s="56"/>
      <c r="X18" s="56"/>
      <c r="Z18" s="56"/>
      <c r="AA18" s="56"/>
      <c r="AB18" s="56"/>
      <c r="AD18" s="56"/>
      <c r="AE18" s="56"/>
      <c r="AF18" s="56"/>
    </row>
    <row r="19" spans="2:32" ht="15" customHeight="1">
      <c r="B19" s="652" t="s">
        <v>71</v>
      </c>
      <c r="C19" s="652"/>
      <c r="D19" s="652"/>
      <c r="E19" s="652"/>
      <c r="F19" s="652"/>
      <c r="G19" s="652"/>
      <c r="H19" s="652"/>
      <c r="I19" s="652"/>
      <c r="J19" s="57" t="s">
        <v>72</v>
      </c>
      <c r="K19" s="58">
        <v>3.7999999999999999E-2</v>
      </c>
      <c r="N19" s="59">
        <v>0.03</v>
      </c>
      <c r="O19" s="59">
        <v>0.04</v>
      </c>
      <c r="P19" s="59">
        <v>5.5E-2</v>
      </c>
      <c r="R19" s="59">
        <v>3.7999999999999999E-2</v>
      </c>
      <c r="S19" s="59">
        <v>4.0099999999999997E-2</v>
      </c>
      <c r="T19" s="59">
        <v>4.6699999999999998E-2</v>
      </c>
      <c r="V19" s="59">
        <v>3.4299999999999997E-2</v>
      </c>
      <c r="W19" s="59">
        <v>4.9299999999999997E-2</v>
      </c>
      <c r="X19" s="59">
        <v>6.7100000000000007E-2</v>
      </c>
      <c r="Z19" s="59">
        <v>1.4999999999999999E-2</v>
      </c>
      <c r="AA19" s="59">
        <v>3.4500000000000003E-2</v>
      </c>
      <c r="AB19" s="59">
        <v>4.4900000000000002E-2</v>
      </c>
      <c r="AD19" s="59" t="s">
        <v>73</v>
      </c>
      <c r="AE19" s="59" t="s">
        <v>73</v>
      </c>
      <c r="AF19" s="59" t="s">
        <v>73</v>
      </c>
    </row>
    <row r="20" spans="2:32" ht="15" customHeight="1">
      <c r="B20" s="652" t="s">
        <v>74</v>
      </c>
      <c r="C20" s="652"/>
      <c r="D20" s="652"/>
      <c r="E20" s="652"/>
      <c r="F20" s="652"/>
      <c r="G20" s="652"/>
      <c r="H20" s="652"/>
      <c r="I20" s="652"/>
      <c r="J20" s="57" t="s">
        <v>75</v>
      </c>
      <c r="K20" s="58">
        <v>3.2000000000000002E-3</v>
      </c>
      <c r="N20" s="59">
        <v>8.0000000000000002E-3</v>
      </c>
      <c r="O20" s="59">
        <v>8.0000000000000002E-3</v>
      </c>
      <c r="P20" s="59">
        <v>0.01</v>
      </c>
      <c r="R20" s="59">
        <v>3.2000000000000002E-3</v>
      </c>
      <c r="S20" s="59">
        <v>4.0000000000000001E-3</v>
      </c>
      <c r="T20" s="59">
        <v>7.4000000000000003E-3</v>
      </c>
      <c r="V20" s="59">
        <v>2.8E-3</v>
      </c>
      <c r="W20" s="59">
        <v>4.8999999999999998E-3</v>
      </c>
      <c r="X20" s="59">
        <v>7.4999999999999997E-3</v>
      </c>
      <c r="Z20" s="59">
        <v>3.0000000000000001E-3</v>
      </c>
      <c r="AA20" s="59">
        <v>4.7999999999999996E-3</v>
      </c>
      <c r="AB20" s="59">
        <v>8.2000000000000007E-3</v>
      </c>
      <c r="AD20" s="59" t="s">
        <v>73</v>
      </c>
      <c r="AE20" s="59" t="s">
        <v>73</v>
      </c>
      <c r="AF20" s="59" t="s">
        <v>73</v>
      </c>
    </row>
    <row r="21" spans="2:32" ht="15" customHeight="1">
      <c r="B21" s="652" t="s">
        <v>76</v>
      </c>
      <c r="C21" s="652"/>
      <c r="D21" s="652"/>
      <c r="E21" s="652"/>
      <c r="F21" s="652"/>
      <c r="G21" s="652"/>
      <c r="H21" s="652"/>
      <c r="I21" s="652"/>
      <c r="J21" s="57" t="s">
        <v>77</v>
      </c>
      <c r="K21" s="58">
        <v>5.0000000000000001E-3</v>
      </c>
      <c r="N21" s="59">
        <v>9.7000000000000003E-3</v>
      </c>
      <c r="O21" s="59">
        <v>1.2699999999999999E-2</v>
      </c>
      <c r="P21" s="59">
        <v>1.2699999999999999E-2</v>
      </c>
      <c r="R21" s="59">
        <v>5.0000000000000001E-3</v>
      </c>
      <c r="S21" s="59">
        <v>5.5999999999999999E-3</v>
      </c>
      <c r="T21" s="59">
        <v>9.7000000000000003E-3</v>
      </c>
      <c r="V21" s="59">
        <v>0.01</v>
      </c>
      <c r="W21" s="59">
        <v>1.3899999999999999E-2</v>
      </c>
      <c r="X21" s="59">
        <v>1.7399999999999999E-2</v>
      </c>
      <c r="Z21" s="59">
        <v>5.5999999999999999E-3</v>
      </c>
      <c r="AA21" s="59">
        <v>8.5000000000000006E-3</v>
      </c>
      <c r="AB21" s="59">
        <v>8.8999999999999999E-3</v>
      </c>
      <c r="AD21" s="59" t="s">
        <v>73</v>
      </c>
      <c r="AE21" s="59" t="s">
        <v>73</v>
      </c>
      <c r="AF21" s="59" t="s">
        <v>73</v>
      </c>
    </row>
    <row r="22" spans="2:32" ht="15" customHeight="1">
      <c r="B22" s="652" t="s">
        <v>78</v>
      </c>
      <c r="C22" s="652"/>
      <c r="D22" s="652"/>
      <c r="E22" s="652"/>
      <c r="F22" s="652"/>
      <c r="G22" s="652"/>
      <c r="H22" s="652"/>
      <c r="I22" s="652"/>
      <c r="J22" s="57" t="s">
        <v>79</v>
      </c>
      <c r="K22" s="58">
        <v>1.0200000000000001E-2</v>
      </c>
      <c r="N22" s="59">
        <v>5.8999999999999999E-3</v>
      </c>
      <c r="O22" s="59">
        <v>1.23E-2</v>
      </c>
      <c r="P22" s="59">
        <v>1.3899999999999999E-2</v>
      </c>
      <c r="R22" s="59">
        <v>1.0200000000000001E-2</v>
      </c>
      <c r="S22" s="59">
        <v>1.11E-2</v>
      </c>
      <c r="T22" s="59">
        <v>1.21E-2</v>
      </c>
      <c r="V22" s="59">
        <v>9.4000000000000004E-3</v>
      </c>
      <c r="W22" s="59">
        <v>9.9000000000000008E-3</v>
      </c>
      <c r="X22" s="59">
        <v>1.17E-2</v>
      </c>
      <c r="Z22" s="59">
        <v>8.5000000000000006E-3</v>
      </c>
      <c r="AA22" s="59">
        <v>8.5000000000000006E-3</v>
      </c>
      <c r="AB22" s="59">
        <v>1.11E-2</v>
      </c>
      <c r="AD22" s="59" t="s">
        <v>73</v>
      </c>
      <c r="AE22" s="59" t="s">
        <v>73</v>
      </c>
      <c r="AF22" s="59" t="s">
        <v>73</v>
      </c>
    </row>
    <row r="23" spans="2:32" ht="15" customHeight="1">
      <c r="B23" s="652" t="s">
        <v>80</v>
      </c>
      <c r="C23" s="652"/>
      <c r="D23" s="652"/>
      <c r="E23" s="652"/>
      <c r="F23" s="652"/>
      <c r="G23" s="652"/>
      <c r="H23" s="652"/>
      <c r="I23" s="652"/>
      <c r="J23" s="57" t="s">
        <v>81</v>
      </c>
      <c r="K23" s="58">
        <v>6.6400000000000001E-2</v>
      </c>
      <c r="N23" s="59">
        <v>6.1600000000000002E-2</v>
      </c>
      <c r="O23" s="59">
        <v>7.3999999999999996E-2</v>
      </c>
      <c r="P23" s="59">
        <v>8.9599999999999999E-2</v>
      </c>
      <c r="R23" s="59">
        <v>6.6400000000000001E-2</v>
      </c>
      <c r="S23" s="59">
        <v>7.2999999999999995E-2</v>
      </c>
      <c r="T23" s="59">
        <v>8.6900000000000005E-2</v>
      </c>
      <c r="V23" s="59">
        <v>6.7400000000000002E-2</v>
      </c>
      <c r="W23" s="59">
        <v>8.0399999999999999E-2</v>
      </c>
      <c r="X23" s="59">
        <v>9.4E-2</v>
      </c>
      <c r="Z23" s="59">
        <v>3.5000000000000003E-2</v>
      </c>
      <c r="AA23" s="59">
        <v>5.11E-2</v>
      </c>
      <c r="AB23" s="59">
        <v>6.2199999999999998E-2</v>
      </c>
      <c r="AD23" s="59" t="s">
        <v>73</v>
      </c>
      <c r="AE23" s="59" t="s">
        <v>73</v>
      </c>
      <c r="AF23" s="59" t="s">
        <v>73</v>
      </c>
    </row>
    <row r="24" spans="2:32" ht="15" customHeight="1">
      <c r="B24" s="652" t="s">
        <v>82</v>
      </c>
      <c r="C24" s="652"/>
      <c r="D24" s="652"/>
      <c r="E24" s="652"/>
      <c r="F24" s="652"/>
      <c r="G24" s="652"/>
      <c r="H24" s="652"/>
      <c r="I24" s="652"/>
      <c r="J24" s="57" t="s">
        <v>83</v>
      </c>
      <c r="K24" s="58">
        <v>3.6499999999999998E-2</v>
      </c>
      <c r="N24" s="59">
        <v>3.6499999999999998E-2</v>
      </c>
      <c r="O24" s="59">
        <v>3.6499999999999998E-2</v>
      </c>
      <c r="P24" s="59">
        <v>3.6499999999999998E-2</v>
      </c>
      <c r="R24" s="59">
        <v>3.6499999999999998E-2</v>
      </c>
      <c r="S24" s="59">
        <v>3.6499999999999998E-2</v>
      </c>
      <c r="T24" s="59">
        <v>3.6499999999999998E-2</v>
      </c>
      <c r="V24" s="59">
        <v>3.6499999999999998E-2</v>
      </c>
      <c r="W24" s="59">
        <v>3.6499999999999998E-2</v>
      </c>
      <c r="X24" s="59">
        <v>3.6499999999999998E-2</v>
      </c>
      <c r="Z24" s="59">
        <v>3.6499999999999998E-2</v>
      </c>
      <c r="AA24" s="59">
        <v>3.6499999999999998E-2</v>
      </c>
      <c r="AB24" s="59">
        <v>3.6499999999999998E-2</v>
      </c>
      <c r="AD24" s="59">
        <v>3.6499999999999998E-2</v>
      </c>
      <c r="AE24" s="59">
        <v>3.6499999999999998E-2</v>
      </c>
      <c r="AF24" s="59">
        <v>3.6499999999999998E-2</v>
      </c>
    </row>
    <row r="25" spans="2:32" ht="15" customHeight="1">
      <c r="B25" s="652" t="s">
        <v>84</v>
      </c>
      <c r="C25" s="652"/>
      <c r="D25" s="652"/>
      <c r="E25" s="652"/>
      <c r="F25" s="652"/>
      <c r="G25" s="652"/>
      <c r="H25" s="652"/>
      <c r="I25" s="652"/>
      <c r="J25" s="57" t="s">
        <v>85</v>
      </c>
      <c r="K25" s="59">
        <f>J8*J9</f>
        <v>0.03</v>
      </c>
      <c r="N25" s="59">
        <v>0</v>
      </c>
      <c r="O25" s="59">
        <v>2.5000000000000001E-2</v>
      </c>
      <c r="P25" s="59">
        <v>0.05</v>
      </c>
      <c r="R25" s="59">
        <v>0</v>
      </c>
      <c r="S25" s="59">
        <v>2.5000000000000001E-2</v>
      </c>
      <c r="T25" s="59">
        <v>0.05</v>
      </c>
      <c r="V25" s="59">
        <v>0</v>
      </c>
      <c r="W25" s="59">
        <v>2.5000000000000001E-2</v>
      </c>
      <c r="X25" s="59">
        <v>0.05</v>
      </c>
      <c r="Z25" s="59">
        <v>0</v>
      </c>
      <c r="AA25" s="59">
        <v>2.5000000000000001E-2</v>
      </c>
      <c r="AB25" s="59">
        <v>0.05</v>
      </c>
      <c r="AD25" s="59">
        <v>0</v>
      </c>
      <c r="AE25" s="59">
        <v>2.5000000000000001E-2</v>
      </c>
      <c r="AF25" s="59">
        <v>0.05</v>
      </c>
    </row>
    <row r="26" spans="2:32" ht="26.25" customHeight="1">
      <c r="B26" s="652" t="s">
        <v>86</v>
      </c>
      <c r="C26" s="652"/>
      <c r="D26" s="652"/>
      <c r="E26" s="652"/>
      <c r="F26" s="652"/>
      <c r="G26" s="652"/>
      <c r="H26" s="652"/>
      <c r="I26" s="652"/>
      <c r="J26" s="57" t="s">
        <v>87</v>
      </c>
      <c r="K26" s="59">
        <f>IF(INFO!B23="Desonerado",0.045,0)</f>
        <v>0</v>
      </c>
      <c r="N26" s="60">
        <v>0</v>
      </c>
      <c r="O26" s="60">
        <v>4.4999999999999998E-2</v>
      </c>
      <c r="P26" s="60">
        <v>4.4999999999999998E-2</v>
      </c>
      <c r="R26" s="60">
        <v>0</v>
      </c>
      <c r="S26" s="60">
        <v>4.4999999999999998E-2</v>
      </c>
      <c r="T26" s="60">
        <v>4.4999999999999998E-2</v>
      </c>
      <c r="V26" s="60">
        <v>0</v>
      </c>
      <c r="W26" s="60">
        <v>4.4999999999999998E-2</v>
      </c>
      <c r="X26" s="60">
        <v>4.4999999999999998E-2</v>
      </c>
      <c r="Z26" s="60">
        <v>0</v>
      </c>
      <c r="AA26" s="60">
        <v>4.4999999999999998E-2</v>
      </c>
      <c r="AB26" s="60">
        <v>4.4999999999999998E-2</v>
      </c>
      <c r="AD26" s="60">
        <v>0</v>
      </c>
      <c r="AE26" s="60">
        <v>4.4999999999999998E-2</v>
      </c>
      <c r="AF26" s="60">
        <v>4.4999999999999998E-2</v>
      </c>
    </row>
    <row r="27" spans="2:32" ht="15" customHeight="1">
      <c r="B27" s="652" t="s">
        <v>88</v>
      </c>
      <c r="C27" s="652"/>
      <c r="D27" s="652"/>
      <c r="E27" s="652"/>
      <c r="F27" s="652"/>
      <c r="G27" s="652"/>
      <c r="H27" s="652"/>
      <c r="I27" s="652"/>
      <c r="J27" s="61" t="s">
        <v>89</v>
      </c>
      <c r="K27" s="59">
        <f>ROUND(((((1+$K$19+$K$20+$K$21)*(1+$K$22)*(1+$K$23))/(1-$K$24-$K$25))-1),4)</f>
        <v>0.20730000000000001</v>
      </c>
      <c r="N27" s="59">
        <v>0.2034</v>
      </c>
      <c r="O27" s="59">
        <v>0.22120000000000001</v>
      </c>
      <c r="P27" s="59">
        <v>0.25</v>
      </c>
      <c r="R27" s="59">
        <v>0.19600000000000001</v>
      </c>
      <c r="S27" s="59">
        <v>0.2097</v>
      </c>
      <c r="T27" s="59">
        <v>0.24229999999999999</v>
      </c>
      <c r="V27" s="59">
        <v>0.20760000000000001</v>
      </c>
      <c r="W27" s="59">
        <v>0.24179999999999999</v>
      </c>
      <c r="X27" s="59">
        <v>0.26440000000000002</v>
      </c>
      <c r="Z27" s="59">
        <v>0.111</v>
      </c>
      <c r="AA27" s="59">
        <v>0.14019999999999999</v>
      </c>
      <c r="AB27" s="59">
        <v>0.16800000000000001</v>
      </c>
      <c r="AD27" s="59">
        <v>0</v>
      </c>
      <c r="AE27" s="59">
        <v>0</v>
      </c>
      <c r="AF27" s="59">
        <v>0</v>
      </c>
    </row>
    <row r="28" spans="2:32" ht="24" customHeight="1">
      <c r="B28" s="653" t="s">
        <v>90</v>
      </c>
      <c r="C28" s="653"/>
      <c r="D28" s="653"/>
      <c r="E28" s="653"/>
      <c r="F28" s="653"/>
      <c r="G28" s="653"/>
      <c r="H28" s="653"/>
      <c r="I28" s="653"/>
      <c r="J28" s="62" t="s">
        <v>91</v>
      </c>
      <c r="K28" s="63">
        <f>IF(INFO!B23="Não Desonerado",0,ROUND(((((1+$K$19+$K$20+$K$21)*(1+$K$22)*(1+$K$23))/(1-$K$24-$K$25-$K$26))-1),4))</f>
        <v>0</v>
      </c>
    </row>
    <row r="29" spans="2:32" ht="6" customHeight="1">
      <c r="B29" s="36"/>
      <c r="C29" s="36"/>
      <c r="D29" s="36"/>
      <c r="E29" s="36"/>
      <c r="F29" s="36"/>
      <c r="G29" s="36"/>
      <c r="H29" s="36"/>
      <c r="I29" s="36"/>
      <c r="J29" s="36"/>
      <c r="K29" s="36"/>
    </row>
    <row r="30" spans="2:32" ht="2.25" customHeight="1">
      <c r="B30" s="64"/>
      <c r="C30" s="654"/>
      <c r="D30" s="654"/>
      <c r="E30" s="654"/>
      <c r="F30" s="654"/>
      <c r="G30" s="654"/>
      <c r="H30" s="654"/>
      <c r="I30" s="654"/>
      <c r="J30" s="654"/>
      <c r="K30" s="654"/>
    </row>
    <row r="31" spans="2:32" ht="7.5" customHeight="1">
      <c r="B31" s="36"/>
      <c r="C31" s="36"/>
      <c r="D31" s="36"/>
      <c r="E31" s="36"/>
      <c r="F31" s="36"/>
      <c r="G31" s="36"/>
      <c r="H31" s="36"/>
      <c r="I31" s="36"/>
      <c r="J31" s="36"/>
      <c r="K31" s="36"/>
    </row>
    <row r="32" spans="2:32">
      <c r="B32" s="655" t="s">
        <v>92</v>
      </c>
      <c r="C32" s="655"/>
      <c r="D32" s="655"/>
      <c r="E32" s="655"/>
      <c r="F32" s="655"/>
      <c r="G32" s="655"/>
      <c r="H32" s="655"/>
      <c r="I32" s="655"/>
      <c r="J32" s="655"/>
      <c r="K32" s="655"/>
    </row>
    <row r="33" spans="2:14" ht="15.75">
      <c r="B33" s="65"/>
      <c r="C33" s="65"/>
      <c r="D33" s="65"/>
      <c r="E33" s="656" t="s">
        <v>93</v>
      </c>
      <c r="F33" s="657" t="s">
        <v>94</v>
      </c>
      <c r="G33" s="657"/>
      <c r="H33" s="657"/>
      <c r="I33" s="658" t="s">
        <v>95</v>
      </c>
      <c r="J33" s="65"/>
      <c r="K33" s="65"/>
    </row>
    <row r="34" spans="2:14" ht="15.75">
      <c r="B34" s="65"/>
      <c r="C34" s="65"/>
      <c r="D34" s="65"/>
      <c r="E34" s="656"/>
      <c r="F34" s="659" t="s">
        <v>96</v>
      </c>
      <c r="G34" s="659"/>
      <c r="H34" s="659"/>
      <c r="I34" s="658"/>
      <c r="J34" s="65"/>
      <c r="K34" s="65"/>
    </row>
    <row r="35" spans="2:14" ht="15" customHeight="1">
      <c r="B35" s="66"/>
      <c r="C35" s="66"/>
      <c r="D35" s="66"/>
      <c r="E35" s="66"/>
      <c r="F35" s="66"/>
      <c r="G35" s="66"/>
      <c r="H35" s="66"/>
      <c r="I35" s="66"/>
      <c r="J35" s="66"/>
      <c r="K35" s="66"/>
    </row>
    <row r="36" spans="2:14">
      <c r="B36" s="36"/>
      <c r="C36" s="36"/>
      <c r="D36" s="36"/>
      <c r="E36" s="36"/>
      <c r="F36" s="36"/>
      <c r="G36" s="36"/>
      <c r="H36" s="36"/>
      <c r="I36" s="36"/>
      <c r="J36" s="36"/>
      <c r="K36" s="36"/>
      <c r="N36" s="53" t="s">
        <v>97</v>
      </c>
    </row>
    <row r="37" spans="2:14" ht="39.75" customHeight="1">
      <c r="B37" s="660" t="str">
        <f>IF(INFO!$B$23="Desonerado",'BDI 1'!$N$45,'BDI 1'!$N$47)</f>
        <v>Declaro para os devidos fins que o regime de Contribuição Previdenciária sobre a Receita Bruta adotado para elaboração do orçamento foi SEM Desoneração, e que esta é a alternativa mais adequada para a Administração Pública.</v>
      </c>
      <c r="C37" s="660"/>
      <c r="D37" s="660"/>
      <c r="E37" s="660"/>
      <c r="F37" s="660"/>
      <c r="G37" s="660"/>
      <c r="H37" s="660"/>
      <c r="I37" s="660"/>
      <c r="J37" s="660"/>
      <c r="K37" s="660"/>
      <c r="N37" t="s">
        <v>61</v>
      </c>
    </row>
    <row r="38" spans="2:14">
      <c r="B38" s="36"/>
      <c r="C38" s="36"/>
      <c r="D38" s="36"/>
      <c r="E38" s="36"/>
      <c r="F38" s="36"/>
      <c r="G38" s="36"/>
      <c r="H38" s="36"/>
      <c r="I38" s="36"/>
      <c r="J38" s="36"/>
      <c r="K38" s="36"/>
      <c r="N38" t="s">
        <v>60</v>
      </c>
    </row>
    <row r="39" spans="2:14">
      <c r="B39" s="36" t="s">
        <v>98</v>
      </c>
      <c r="C39" s="36"/>
      <c r="D39" s="36"/>
      <c r="E39" s="36"/>
      <c r="F39" s="36"/>
      <c r="G39" s="36"/>
      <c r="H39" s="36"/>
      <c r="I39" s="36"/>
      <c r="J39" s="36"/>
      <c r="K39" s="36"/>
      <c r="N39" t="s">
        <v>62</v>
      </c>
    </row>
    <row r="40" spans="2:14" ht="31.5" customHeight="1">
      <c r="B40" s="662"/>
      <c r="C40" s="662"/>
      <c r="D40" s="662"/>
      <c r="E40" s="662"/>
      <c r="F40" s="662"/>
      <c r="G40" s="662"/>
      <c r="H40" s="662"/>
      <c r="I40" s="662"/>
      <c r="J40" s="662"/>
      <c r="K40" s="662"/>
      <c r="N40" t="s">
        <v>99</v>
      </c>
    </row>
    <row r="41" spans="2:14">
      <c r="B41" s="36"/>
      <c r="C41" s="36"/>
      <c r="D41" s="36"/>
      <c r="E41" s="36"/>
      <c r="F41" s="36"/>
      <c r="G41" s="36"/>
      <c r="H41" s="36"/>
      <c r="I41" s="36"/>
      <c r="J41" s="36"/>
      <c r="K41" s="36"/>
      <c r="N41" t="s">
        <v>100</v>
      </c>
    </row>
    <row r="42" spans="2:14">
      <c r="B42" s="663" t="str">
        <f>INFO!B7</f>
        <v>Mogi Guaçu/SP</v>
      </c>
      <c r="C42" s="663"/>
      <c r="D42" s="663"/>
      <c r="E42" s="663"/>
      <c r="F42" s="36"/>
      <c r="G42" s="36"/>
      <c r="H42" s="664">
        <f ca="1">TODAY()</f>
        <v>45701</v>
      </c>
      <c r="I42" s="664"/>
      <c r="J42" s="664"/>
      <c r="K42" s="664"/>
      <c r="N42" t="s">
        <v>63</v>
      </c>
    </row>
    <row r="43" spans="2:14">
      <c r="B43" s="665" t="s">
        <v>101</v>
      </c>
      <c r="C43" s="665"/>
      <c r="D43" s="665"/>
      <c r="E43" s="665"/>
      <c r="F43" s="36"/>
      <c r="G43" s="67"/>
      <c r="H43" s="68" t="s">
        <v>102</v>
      </c>
      <c r="I43" s="69"/>
      <c r="J43" s="69"/>
      <c r="K43" s="69"/>
      <c r="N43" t="s">
        <v>64</v>
      </c>
    </row>
    <row r="44" spans="2:14" ht="55.5" customHeight="1"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2:14">
      <c r="B45" s="666"/>
      <c r="C45" s="666"/>
      <c r="D45" s="666"/>
      <c r="E45" s="666"/>
      <c r="F45" s="70"/>
      <c r="G45" s="36"/>
      <c r="H45" s="36"/>
      <c r="I45" s="36"/>
      <c r="J45" s="36"/>
      <c r="K45" s="36"/>
      <c r="N45" t="s">
        <v>103</v>
      </c>
    </row>
    <row r="46" spans="2:14">
      <c r="B46" s="661" t="str">
        <f>INFO!A41</f>
        <v>Responsável pelo Tomador</v>
      </c>
      <c r="C46" s="661"/>
      <c r="D46" s="661"/>
      <c r="E46" s="661"/>
      <c r="F46" s="36"/>
      <c r="G46" s="36"/>
      <c r="H46" s="71" t="str">
        <f>INFO!A31</f>
        <v>Responsável técnico pelo Orçamento</v>
      </c>
      <c r="I46" s="69"/>
      <c r="J46" s="69"/>
      <c r="K46" s="69"/>
    </row>
    <row r="47" spans="2:14">
      <c r="B47" s="72" t="str">
        <f>INFO!B42</f>
        <v>Daniel Rossi</v>
      </c>
      <c r="C47" s="73"/>
      <c r="D47" s="74"/>
      <c r="E47" s="74"/>
      <c r="F47" s="70"/>
      <c r="G47" s="36"/>
      <c r="H47" s="75" t="str">
        <f>INFO!A32</f>
        <v>Engenheiro(a):</v>
      </c>
      <c r="I47" s="36" t="str">
        <f>INFO!B32</f>
        <v>Fernando Eduardo Fernandes Lima</v>
      </c>
      <c r="J47" s="36"/>
      <c r="K47" s="36"/>
      <c r="N47" t="s">
        <v>104</v>
      </c>
    </row>
    <row r="48" spans="2:14">
      <c r="B48" s="72" t="str">
        <f>INFO!B44</f>
        <v>Secretário de Obras e Mobilidade</v>
      </c>
      <c r="C48" s="76"/>
      <c r="D48" s="74"/>
      <c r="E48" s="74"/>
      <c r="F48" s="70"/>
      <c r="G48" s="36"/>
      <c r="H48" s="75" t="str">
        <f>INFO!A33</f>
        <v>CREA:</v>
      </c>
      <c r="I48" s="36" t="str">
        <f>INFO!B33</f>
        <v>507.063.638-3</v>
      </c>
      <c r="J48" s="36"/>
      <c r="K48" s="36"/>
    </row>
    <row r="49" spans="2:11">
      <c r="B49" s="77"/>
      <c r="C49" s="76"/>
      <c r="D49" s="74"/>
      <c r="E49" s="74"/>
      <c r="F49" s="70"/>
      <c r="G49" s="36"/>
      <c r="H49" s="75"/>
      <c r="I49" s="36"/>
      <c r="J49" s="36"/>
      <c r="K49" s="36"/>
    </row>
  </sheetData>
  <mergeCells count="35">
    <mergeCell ref="B37:K37"/>
    <mergeCell ref="B46:E46"/>
    <mergeCell ref="B40:K40"/>
    <mergeCell ref="B42:E42"/>
    <mergeCell ref="H42:K42"/>
    <mergeCell ref="B43:E43"/>
    <mergeCell ref="B45:E45"/>
    <mergeCell ref="C30:K30"/>
    <mergeCell ref="B32:K32"/>
    <mergeCell ref="E33:E34"/>
    <mergeCell ref="F33:H33"/>
    <mergeCell ref="I33:I34"/>
    <mergeCell ref="F34:H34"/>
    <mergeCell ref="B24:I24"/>
    <mergeCell ref="B25:I25"/>
    <mergeCell ref="B26:I26"/>
    <mergeCell ref="B27:I27"/>
    <mergeCell ref="B28:I28"/>
    <mergeCell ref="B19:I19"/>
    <mergeCell ref="B20:I20"/>
    <mergeCell ref="B21:I21"/>
    <mergeCell ref="B22:I22"/>
    <mergeCell ref="B23:I23"/>
    <mergeCell ref="B12:K12"/>
    <mergeCell ref="B14:K14"/>
    <mergeCell ref="B15:K15"/>
    <mergeCell ref="B17:I18"/>
    <mergeCell ref="J17:J18"/>
    <mergeCell ref="K17:K18"/>
    <mergeCell ref="B1:K1"/>
    <mergeCell ref="B2:K2"/>
    <mergeCell ref="B8:I8"/>
    <mergeCell ref="J8:K8"/>
    <mergeCell ref="B9:I9"/>
    <mergeCell ref="J9:K9"/>
  </mergeCells>
  <dataValidations count="1">
    <dataValidation type="list" allowBlank="1" showInputMessage="1" showErrorMessage="1" promptTitle="Tipo de obra" prompt="Selecione o tipo de obra a ser construído" sqref="B15:K15" xr:uid="{00000000-0002-0000-0100-000000000000}">
      <formula1>tipoobra</formula1>
      <formula2>0</formula2>
    </dataValidation>
  </dataValidations>
  <printOptions horizontalCentered="1"/>
  <pageMargins left="0.51180555555555496" right="0.51180555555555496" top="0.78749999999999998" bottom="0.78749999999999998" header="0.51180555555555496" footer="0.31527777777777799"/>
  <pageSetup paperSize="9" scale="87" orientation="portrait" verticalDpi="300" r:id="rId1"/>
  <headerFooter>
    <oddFooter>&amp;R&amp;P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AMJ68"/>
  <sheetViews>
    <sheetView tabSelected="1" view="pageBreakPreview" zoomScaleNormal="85" zoomScaleSheetLayoutView="100" zoomScalePageLayoutView="85" workbookViewId="0">
      <selection activeCell="B9" sqref="B9"/>
    </sheetView>
  </sheetViews>
  <sheetFormatPr defaultColWidth="9.140625" defaultRowHeight="15"/>
  <cols>
    <col min="1" max="1" width="1.140625" style="52" customWidth="1"/>
    <col min="2" max="2" width="11.42578125" style="52" customWidth="1"/>
    <col min="3" max="3" width="9.85546875" style="78" customWidth="1"/>
    <col min="4" max="4" width="10.85546875" style="78" customWidth="1"/>
    <col min="5" max="5" width="61.85546875" style="52" customWidth="1"/>
    <col min="6" max="6" width="8.7109375" style="52" customWidth="1"/>
    <col min="7" max="7" width="13.85546875" style="79" customWidth="1"/>
    <col min="8" max="8" width="13" style="80" customWidth="1"/>
    <col min="9" max="9" width="13" style="81" customWidth="1"/>
    <col min="10" max="10" width="18.140625" style="81" customWidth="1"/>
    <col min="11" max="11" width="10.85546875" style="82" customWidth="1"/>
    <col min="12" max="12" width="9.5703125" style="82" customWidth="1"/>
    <col min="13" max="13" width="2.85546875" style="52" customWidth="1"/>
    <col min="14" max="14" width="4.5703125" style="52" customWidth="1"/>
    <col min="15" max="15" width="14.140625" style="52" customWidth="1"/>
    <col min="16" max="16" width="14.28515625" style="52" customWidth="1"/>
    <col min="17" max="17" width="10.28515625" style="52" customWidth="1"/>
    <col min="18" max="251" width="9.140625" style="52"/>
    <col min="252" max="252" width="2" style="52" customWidth="1"/>
    <col min="253" max="253" width="11.42578125" style="52" customWidth="1"/>
    <col min="254" max="254" width="3.28515625" style="52" customWidth="1"/>
    <col min="255" max="255" width="67.28515625" style="52" customWidth="1"/>
    <col min="256" max="258" width="9.85546875" style="52" customWidth="1"/>
    <col min="259" max="259" width="9.7109375" style="52" customWidth="1"/>
    <col min="260" max="260" width="52.140625" style="52" customWidth="1"/>
    <col min="261" max="264" width="11.5703125" style="52" hidden="1" customWidth="1"/>
    <col min="265" max="265" width="20" style="52" customWidth="1"/>
    <col min="266" max="266" width="11.5703125" style="52" hidden="1" customWidth="1"/>
    <col min="267" max="267" width="20.5703125" style="52" customWidth="1"/>
    <col min="268" max="268" width="9.5703125" style="52" customWidth="1"/>
    <col min="269" max="269" width="2.85546875" style="52" customWidth="1"/>
    <col min="270" max="270" width="4.5703125" style="52" customWidth="1"/>
    <col min="271" max="271" width="12.42578125" style="52" customWidth="1"/>
    <col min="272" max="272" width="14.28515625" style="52" customWidth="1"/>
    <col min="273" max="273" width="10.28515625" style="52" customWidth="1"/>
    <col min="274" max="507" width="9.140625" style="52"/>
    <col min="508" max="508" width="2" style="52" customWidth="1"/>
    <col min="509" max="509" width="11.42578125" style="52" customWidth="1"/>
    <col min="510" max="510" width="3.28515625" style="52" customWidth="1"/>
    <col min="511" max="511" width="67.28515625" style="52" customWidth="1"/>
    <col min="512" max="514" width="9.85546875" style="52" customWidth="1"/>
    <col min="515" max="515" width="9.7109375" style="52" customWidth="1"/>
    <col min="516" max="516" width="52.140625" style="52" customWidth="1"/>
    <col min="517" max="520" width="11.5703125" style="52" hidden="1" customWidth="1"/>
    <col min="521" max="521" width="20" style="52" customWidth="1"/>
    <col min="522" max="522" width="11.5703125" style="52" hidden="1" customWidth="1"/>
    <col min="523" max="523" width="20.5703125" style="52" customWidth="1"/>
    <col min="524" max="524" width="9.5703125" style="52" customWidth="1"/>
    <col min="525" max="525" width="2.85546875" style="52" customWidth="1"/>
    <col min="526" max="526" width="4.5703125" style="52" customWidth="1"/>
    <col min="527" max="527" width="12.42578125" style="52" customWidth="1"/>
    <col min="528" max="528" width="14.28515625" style="52" customWidth="1"/>
    <col min="529" max="529" width="10.28515625" style="52" customWidth="1"/>
    <col min="530" max="763" width="9.140625" style="52"/>
    <col min="764" max="764" width="2" style="52" customWidth="1"/>
    <col min="765" max="765" width="11.42578125" style="52" customWidth="1"/>
    <col min="766" max="766" width="3.28515625" style="52" customWidth="1"/>
    <col min="767" max="767" width="67.28515625" style="52" customWidth="1"/>
    <col min="768" max="770" width="9.85546875" style="52" customWidth="1"/>
    <col min="771" max="771" width="9.7109375" style="52" customWidth="1"/>
    <col min="772" max="772" width="52.140625" style="52" customWidth="1"/>
    <col min="773" max="776" width="11.5703125" style="52" hidden="1" customWidth="1"/>
    <col min="777" max="777" width="20" style="52" customWidth="1"/>
    <col min="778" max="778" width="11.5703125" style="52" hidden="1" customWidth="1"/>
    <col min="779" max="779" width="20.5703125" style="52" customWidth="1"/>
    <col min="780" max="780" width="9.5703125" style="52" customWidth="1"/>
    <col min="781" max="781" width="2.85546875" style="52" customWidth="1"/>
    <col min="782" max="782" width="4.5703125" style="52" customWidth="1"/>
    <col min="783" max="783" width="12.42578125" style="52" customWidth="1"/>
    <col min="784" max="784" width="14.28515625" style="52" customWidth="1"/>
    <col min="785" max="785" width="10.28515625" style="52" customWidth="1"/>
    <col min="786" max="1019" width="9.140625" style="52"/>
    <col min="1020" max="1020" width="2" style="52" customWidth="1"/>
    <col min="1021" max="1021" width="11.42578125" style="52" customWidth="1"/>
    <col min="1022" max="1022" width="3.28515625" style="52" customWidth="1"/>
    <col min="1023" max="1023" width="67.28515625" style="52" customWidth="1"/>
    <col min="1024" max="1024" width="9.85546875" style="52" customWidth="1"/>
  </cols>
  <sheetData>
    <row r="1" spans="1:11" s="52" customFormat="1" ht="15" customHeight="1" thickBot="1">
      <c r="B1" s="83"/>
      <c r="C1" s="84"/>
      <c r="D1" s="84"/>
      <c r="E1" s="84"/>
      <c r="F1" s="84"/>
      <c r="G1" s="84"/>
      <c r="H1" s="84"/>
      <c r="I1" s="84"/>
      <c r="J1" s="84"/>
      <c r="K1" s="84"/>
    </row>
    <row r="2" spans="1:11" s="52" customFormat="1" ht="20.25">
      <c r="B2" s="669" t="str">
        <f>INFO!B6</f>
        <v>Prefeitura Municipal de Mogi Guaçu</v>
      </c>
      <c r="C2" s="669"/>
      <c r="D2" s="669"/>
      <c r="E2" s="669"/>
      <c r="F2" s="669"/>
      <c r="G2" s="669"/>
      <c r="H2" s="669"/>
      <c r="I2" s="669"/>
      <c r="J2" s="669"/>
      <c r="K2" s="669"/>
    </row>
    <row r="3" spans="1:11" s="52" customFormat="1" ht="15" customHeight="1" thickBot="1">
      <c r="B3" s="670" t="s">
        <v>105</v>
      </c>
      <c r="C3" s="670"/>
      <c r="D3" s="670"/>
      <c r="E3" s="670"/>
      <c r="F3" s="670"/>
      <c r="G3" s="670"/>
      <c r="H3" s="670"/>
      <c r="I3" s="670"/>
      <c r="J3" s="670"/>
      <c r="K3" s="670"/>
    </row>
    <row r="4" spans="1:11" s="52" customFormat="1" ht="15" customHeight="1" thickBot="1">
      <c r="B4" s="518"/>
      <c r="C4" s="84"/>
      <c r="D4" s="84"/>
      <c r="E4" s="84"/>
      <c r="F4" s="84"/>
      <c r="G4" s="84"/>
      <c r="H4" s="84"/>
      <c r="I4" s="84"/>
      <c r="J4" s="84"/>
      <c r="K4" s="519"/>
    </row>
    <row r="5" spans="1:11" s="52" customFormat="1" ht="15.75" customHeight="1" thickTop="1" thickBot="1">
      <c r="B5" s="511" t="s">
        <v>106</v>
      </c>
      <c r="C5" s="671" t="str">
        <f>INFO!B11</f>
        <v>Recapeamento de Ruas do Município</v>
      </c>
      <c r="D5" s="671"/>
      <c r="E5" s="671"/>
      <c r="F5" s="85" t="s">
        <v>107</v>
      </c>
      <c r="G5" s="86"/>
      <c r="H5" s="87" t="s">
        <v>108</v>
      </c>
      <c r="I5" s="88">
        <f>IF(H6="DESONERADO",'BDI 1'!K28,'BDI 1'!K27)</f>
        <v>0.20730000000000001</v>
      </c>
      <c r="J5" s="672" t="str">
        <f>INFO!B25</f>
        <v>REVISÃO 02</v>
      </c>
      <c r="K5" s="673"/>
    </row>
    <row r="6" spans="1:11" s="52" customFormat="1" ht="24.75" customHeight="1" thickTop="1" thickBot="1">
      <c r="B6" s="513" t="s">
        <v>54</v>
      </c>
      <c r="C6" s="678" t="str">
        <f>INFO!B21</f>
        <v>Rua Afonso Pessini, Rua Alagoas, Praça Barão do Rio Branco e Rua Santo Antônio - Mogi Guaçu/SP</v>
      </c>
      <c r="D6" s="678"/>
      <c r="E6" s="679"/>
      <c r="F6" s="90" t="s">
        <v>109</v>
      </c>
      <c r="G6" s="91"/>
      <c r="H6" s="674" t="str">
        <f>INFO!B23</f>
        <v>Não Desonerado</v>
      </c>
      <c r="I6" s="674"/>
      <c r="J6" s="672"/>
      <c r="K6" s="673"/>
    </row>
    <row r="7" spans="1:11" s="52" customFormat="1" ht="25.5" thickTop="1" thickBot="1">
      <c r="B7" s="515" t="s">
        <v>55</v>
      </c>
      <c r="C7" s="92" t="str">
        <f>INFO!B7</f>
        <v>Mogi Guaçu/SP</v>
      </c>
      <c r="D7" s="93"/>
      <c r="E7" s="94"/>
      <c r="F7" s="95" t="s">
        <v>110</v>
      </c>
      <c r="G7" s="96" t="str">
        <f>INFO!B28</f>
        <v>CDHU 196</v>
      </c>
      <c r="H7" s="517" t="str">
        <f>INFO!B29</f>
        <v>SIURB- INFRA- JUL/24</v>
      </c>
      <c r="I7" s="96"/>
      <c r="J7" s="97" t="s">
        <v>111</v>
      </c>
      <c r="K7" s="516">
        <f ca="1">TODAY()</f>
        <v>45701</v>
      </c>
    </row>
    <row r="8" spans="1:11" s="52" customFormat="1" ht="15" customHeight="1" thickTop="1" thickBot="1">
      <c r="B8" s="518"/>
      <c r="C8" s="84"/>
      <c r="D8" s="84"/>
      <c r="E8" s="84"/>
      <c r="F8" s="84"/>
      <c r="G8" s="84"/>
      <c r="H8" s="84"/>
      <c r="I8" s="84"/>
      <c r="J8" s="84"/>
      <c r="K8" s="519"/>
    </row>
    <row r="9" spans="1:11" s="540" customFormat="1" ht="25.5">
      <c r="A9" s="541"/>
      <c r="B9" s="629" t="s">
        <v>112</v>
      </c>
      <c r="C9" s="630" t="s">
        <v>113</v>
      </c>
      <c r="D9" s="630" t="s">
        <v>114</v>
      </c>
      <c r="E9" s="630" t="s">
        <v>115</v>
      </c>
      <c r="F9" s="630" t="s">
        <v>116</v>
      </c>
      <c r="G9" s="630" t="s">
        <v>117</v>
      </c>
      <c r="H9" s="630" t="s">
        <v>118</v>
      </c>
      <c r="I9" s="630" t="s">
        <v>119</v>
      </c>
      <c r="J9" s="630" t="s">
        <v>120</v>
      </c>
      <c r="K9" s="631" t="s">
        <v>121</v>
      </c>
    </row>
    <row r="10" spans="1:11" s="52" customFormat="1">
      <c r="B10" s="544"/>
      <c r="C10" s="545"/>
      <c r="D10" s="545"/>
      <c r="E10" s="546" t="s">
        <v>122</v>
      </c>
      <c r="F10" s="545"/>
      <c r="G10" s="545"/>
      <c r="H10" s="545"/>
      <c r="I10" s="547"/>
      <c r="J10" s="547"/>
      <c r="K10" s="548"/>
    </row>
    <row r="11" spans="1:11" s="52" customFormat="1">
      <c r="B11" s="549" t="str">
        <f>B18</f>
        <v xml:space="preserve"> 1 </v>
      </c>
      <c r="C11" s="550"/>
      <c r="D11" s="550"/>
      <c r="E11" s="551" t="str">
        <f>E18</f>
        <v>SERVIÇOS PRELIMINARES</v>
      </c>
      <c r="F11" s="552"/>
      <c r="G11" s="553"/>
      <c r="H11" s="553"/>
      <c r="I11" s="554"/>
      <c r="J11" s="555">
        <f>J18</f>
        <v>9687.74</v>
      </c>
      <c r="K11" s="556">
        <f>J11/$J$16</f>
        <v>1.1763036545704727E-2</v>
      </c>
    </row>
    <row r="12" spans="1:11" s="52" customFormat="1">
      <c r="B12" s="549">
        <v>2</v>
      </c>
      <c r="C12" s="550"/>
      <c r="D12" s="550"/>
      <c r="E12" s="551" t="str">
        <f>E22</f>
        <v>RUA AFONSO PESSINI</v>
      </c>
      <c r="F12" s="552"/>
      <c r="G12" s="553"/>
      <c r="H12" s="553"/>
      <c r="I12" s="554"/>
      <c r="J12" s="555">
        <f>J23</f>
        <v>108134.44</v>
      </c>
      <c r="K12" s="556">
        <f t="shared" ref="K12:K15" si="0">J12/$J$16</f>
        <v>0.13129887564791326</v>
      </c>
    </row>
    <row r="13" spans="1:11" s="52" customFormat="1">
      <c r="B13" s="549">
        <v>3</v>
      </c>
      <c r="C13" s="606"/>
      <c r="D13" s="606"/>
      <c r="E13" s="607" t="str">
        <f>E28</f>
        <v>RUA ALAGOAS</v>
      </c>
      <c r="F13" s="608"/>
      <c r="G13" s="609"/>
      <c r="H13" s="609"/>
      <c r="I13" s="610"/>
      <c r="J13" s="611">
        <f>J28</f>
        <v>342482.52999999997</v>
      </c>
      <c r="K13" s="556">
        <f t="shared" si="0"/>
        <v>0.41584874456327431</v>
      </c>
    </row>
    <row r="14" spans="1:11" s="52" customFormat="1">
      <c r="B14" s="549">
        <v>4</v>
      </c>
      <c r="C14" s="606"/>
      <c r="D14" s="606"/>
      <c r="E14" s="607" t="str">
        <f>E35</f>
        <v>PRAÇA BARÃO DO RIO BRANCO</v>
      </c>
      <c r="F14" s="608"/>
      <c r="G14" s="609"/>
      <c r="H14" s="609"/>
      <c r="I14" s="610"/>
      <c r="J14" s="611">
        <f>J35</f>
        <v>145992.57</v>
      </c>
      <c r="K14" s="556">
        <f t="shared" si="0"/>
        <v>0.17726693081269271</v>
      </c>
    </row>
    <row r="15" spans="1:11" s="52" customFormat="1">
      <c r="B15" s="549">
        <v>5</v>
      </c>
      <c r="C15" s="606"/>
      <c r="D15" s="606"/>
      <c r="E15" s="607" t="str">
        <f>E42</f>
        <v>RUA SANTO ANTONIO</v>
      </c>
      <c r="F15" s="608"/>
      <c r="G15" s="609"/>
      <c r="H15" s="609"/>
      <c r="I15" s="610"/>
      <c r="J15" s="611">
        <f>J42</f>
        <v>217277.47999999998</v>
      </c>
      <c r="K15" s="556">
        <f t="shared" si="0"/>
        <v>0.26382241243041493</v>
      </c>
    </row>
    <row r="16" spans="1:11" s="542" customFormat="1" ht="15.75" thickBot="1">
      <c r="B16" s="676" t="s">
        <v>123</v>
      </c>
      <c r="C16" s="677"/>
      <c r="D16" s="677"/>
      <c r="E16" s="677"/>
      <c r="F16" s="677"/>
      <c r="G16" s="677"/>
      <c r="H16" s="677"/>
      <c r="I16" s="677"/>
      <c r="J16" s="627">
        <f>SUM(J11:J15)</f>
        <v>823574.76</v>
      </c>
      <c r="K16" s="628">
        <f>SUM(K11:K15)</f>
        <v>1</v>
      </c>
    </row>
    <row r="17" spans="2:13" s="52" customFormat="1" ht="15.75" thickBot="1">
      <c r="B17" s="520"/>
      <c r="C17" s="98"/>
      <c r="D17" s="98"/>
      <c r="E17" s="99"/>
      <c r="F17" s="100"/>
      <c r="G17" s="98"/>
      <c r="H17" s="101"/>
      <c r="I17" s="102"/>
      <c r="J17" s="102"/>
      <c r="K17" s="521"/>
    </row>
    <row r="18" spans="2:13" s="540" customFormat="1">
      <c r="B18" s="682" t="s">
        <v>124</v>
      </c>
      <c r="C18" s="683"/>
      <c r="D18" s="683"/>
      <c r="E18" s="683" t="s">
        <v>125</v>
      </c>
      <c r="F18" s="683"/>
      <c r="G18" s="683"/>
      <c r="H18" s="683"/>
      <c r="I18" s="683"/>
      <c r="J18" s="634">
        <f>SUBTOTAL(9,J19:J20)</f>
        <v>9687.74</v>
      </c>
      <c r="K18" s="635">
        <f>J18/$J$16</f>
        <v>1.1763036545704727E-2</v>
      </c>
    </row>
    <row r="19" spans="2:13" customFormat="1" ht="25.5">
      <c r="B19" s="522" t="s">
        <v>126</v>
      </c>
      <c r="C19" s="523" t="s">
        <v>127</v>
      </c>
      <c r="D19" s="523" t="s">
        <v>128</v>
      </c>
      <c r="E19" s="523" t="s">
        <v>129</v>
      </c>
      <c r="F19" s="527" t="s">
        <v>130</v>
      </c>
      <c r="G19" s="557">
        <f>G25+G30+G37+G44</f>
        <v>12128</v>
      </c>
      <c r="H19" s="559">
        <v>0.21</v>
      </c>
      <c r="I19" s="559">
        <f t="shared" ref="I19:I20" si="1">ROUND(H19*(100%+$I$5),2)</f>
        <v>0.25</v>
      </c>
      <c r="J19" s="559">
        <f t="shared" ref="J19:J20" si="2">ROUND(I19*G19,2)</f>
        <v>3032</v>
      </c>
      <c r="K19" s="539">
        <f>J19/$J$16</f>
        <v>3.6815115606505474E-3</v>
      </c>
    </row>
    <row r="20" spans="2:13" s="52" customFormat="1">
      <c r="B20" s="522" t="s">
        <v>131</v>
      </c>
      <c r="C20" s="619" t="s">
        <v>132</v>
      </c>
      <c r="D20" s="523" t="s">
        <v>128</v>
      </c>
      <c r="E20" s="523" t="s">
        <v>133</v>
      </c>
      <c r="F20" s="527" t="s">
        <v>130</v>
      </c>
      <c r="G20" s="528">
        <v>6</v>
      </c>
      <c r="H20" s="559">
        <v>918.82</v>
      </c>
      <c r="I20" s="559">
        <f t="shared" si="1"/>
        <v>1109.29</v>
      </c>
      <c r="J20" s="559">
        <f t="shared" si="2"/>
        <v>6655.74</v>
      </c>
      <c r="K20" s="539">
        <f>J20/$J$16</f>
        <v>8.0815249850541802E-3</v>
      </c>
    </row>
    <row r="21" spans="2:13" s="52" customFormat="1" ht="6" customHeight="1">
      <c r="B21" s="688"/>
      <c r="C21" s="689"/>
      <c r="D21" s="689"/>
      <c r="E21" s="689"/>
      <c r="F21" s="689"/>
      <c r="G21" s="689"/>
      <c r="H21" s="689"/>
      <c r="I21" s="689"/>
      <c r="J21" s="689"/>
      <c r="K21" s="690"/>
      <c r="L21" s="605"/>
      <c r="M21" s="605"/>
    </row>
    <row r="22" spans="2:13" s="52" customFormat="1">
      <c r="B22" s="680" t="s">
        <v>134</v>
      </c>
      <c r="C22" s="681"/>
      <c r="D22" s="681"/>
      <c r="E22" s="684" t="s">
        <v>135</v>
      </c>
      <c r="F22" s="684"/>
      <c r="G22" s="684"/>
      <c r="H22" s="684"/>
      <c r="I22" s="684"/>
      <c r="J22" s="632">
        <f>SUBTOTAL(9,J23:J26)</f>
        <v>108134.44</v>
      </c>
      <c r="K22" s="633">
        <f>J22/$J$16</f>
        <v>0.13129887564791326</v>
      </c>
    </row>
    <row r="23" spans="2:13" s="540" customFormat="1">
      <c r="B23" s="687" t="s">
        <v>136</v>
      </c>
      <c r="C23" s="686"/>
      <c r="D23" s="686"/>
      <c r="E23" s="686" t="s">
        <v>137</v>
      </c>
      <c r="F23" s="686"/>
      <c r="G23" s="686"/>
      <c r="H23" s="686"/>
      <c r="I23" s="686"/>
      <c r="J23" s="617">
        <f>SUBTOTAL(9,J24:J26)</f>
        <v>108134.44</v>
      </c>
      <c r="K23" s="618">
        <f>J23/J16</f>
        <v>0.13129887564791326</v>
      </c>
    </row>
    <row r="24" spans="2:13" customFormat="1" ht="25.5">
      <c r="B24" s="537" t="s">
        <v>138</v>
      </c>
      <c r="C24" s="538" t="s">
        <v>139</v>
      </c>
      <c r="D24" s="523" t="s">
        <v>128</v>
      </c>
      <c r="E24" s="538" t="s">
        <v>140</v>
      </c>
      <c r="F24" s="527" t="s">
        <v>130</v>
      </c>
      <c r="G24" s="558">
        <v>1327</v>
      </c>
      <c r="H24" s="559">
        <v>14.21</v>
      </c>
      <c r="I24" s="559">
        <f>ROUND(H24*(100%+$I$5),2)</f>
        <v>17.16</v>
      </c>
      <c r="J24" s="559">
        <f t="shared" ref="J24" si="3">ROUND(I24*G24,2)</f>
        <v>22771.32</v>
      </c>
      <c r="K24" s="539">
        <f t="shared" ref="K24:K26" si="4">J24/$J$16</f>
        <v>2.7649366039338069E-2</v>
      </c>
    </row>
    <row r="25" spans="2:13" s="52" customFormat="1" ht="18.399999999999999" customHeight="1">
      <c r="B25" s="537" t="s">
        <v>141</v>
      </c>
      <c r="C25" s="523" t="s">
        <v>142</v>
      </c>
      <c r="D25" s="523" t="s">
        <v>128</v>
      </c>
      <c r="E25" s="523" t="s">
        <v>143</v>
      </c>
      <c r="F25" s="527" t="s">
        <v>130</v>
      </c>
      <c r="G25" s="558">
        <v>1327</v>
      </c>
      <c r="H25" s="559">
        <v>6.47</v>
      </c>
      <c r="I25" s="559">
        <f t="shared" ref="I25:I26" si="5">ROUND(H25*(100%+$I$5),2)</f>
        <v>7.81</v>
      </c>
      <c r="J25" s="559">
        <f t="shared" ref="J25:J26" si="6">ROUND(I25*G25,2)</f>
        <v>10363.870000000001</v>
      </c>
      <c r="K25" s="539">
        <f t="shared" si="4"/>
        <v>1.2584006338416685E-2</v>
      </c>
    </row>
    <row r="26" spans="2:13" s="52" customFormat="1" ht="25.5">
      <c r="B26" s="537" t="s">
        <v>144</v>
      </c>
      <c r="C26" s="523" t="s">
        <v>145</v>
      </c>
      <c r="D26" s="523" t="s">
        <v>128</v>
      </c>
      <c r="E26" s="523" t="s">
        <v>146</v>
      </c>
      <c r="F26" s="527" t="s">
        <v>147</v>
      </c>
      <c r="G26" s="543">
        <f>G25*0.03</f>
        <v>39.809999999999995</v>
      </c>
      <c r="H26" s="559">
        <v>1560.45</v>
      </c>
      <c r="I26" s="559">
        <f t="shared" si="5"/>
        <v>1883.93</v>
      </c>
      <c r="J26" s="559">
        <f t="shared" si="6"/>
        <v>74999.25</v>
      </c>
      <c r="K26" s="539">
        <f t="shared" si="4"/>
        <v>9.1065503270158499E-2</v>
      </c>
    </row>
    <row r="27" spans="2:13" s="52" customFormat="1" ht="6" customHeight="1">
      <c r="B27" s="688"/>
      <c r="C27" s="689"/>
      <c r="D27" s="689"/>
      <c r="E27" s="689"/>
      <c r="F27" s="689"/>
      <c r="G27" s="689"/>
      <c r="H27" s="689"/>
      <c r="I27" s="689"/>
      <c r="J27" s="689"/>
      <c r="K27" s="690"/>
      <c r="L27" s="605"/>
      <c r="M27" s="605"/>
    </row>
    <row r="28" spans="2:13" s="52" customFormat="1">
      <c r="B28" s="680">
        <v>3</v>
      </c>
      <c r="C28" s="681"/>
      <c r="D28" s="681"/>
      <c r="E28" s="685" t="s">
        <v>148</v>
      </c>
      <c r="F28" s="685"/>
      <c r="G28" s="685"/>
      <c r="H28" s="685"/>
      <c r="I28" s="685"/>
      <c r="J28" s="632">
        <f>SUBTOTAL(9,J29:J33)</f>
        <v>342482.52999999997</v>
      </c>
      <c r="K28" s="633">
        <f>J28/$J$16</f>
        <v>0.41584874456327431</v>
      </c>
    </row>
    <row r="29" spans="2:13" s="540" customFormat="1">
      <c r="B29" s="687" t="s">
        <v>149</v>
      </c>
      <c r="C29" s="686"/>
      <c r="D29" s="686"/>
      <c r="E29" s="686" t="s">
        <v>137</v>
      </c>
      <c r="F29" s="686"/>
      <c r="G29" s="686"/>
      <c r="H29" s="686"/>
      <c r="I29" s="686"/>
      <c r="J29" s="617">
        <f>SUBTOTAL(9,J30:J32)</f>
        <v>341130.85</v>
      </c>
      <c r="K29" s="618">
        <f>J29/$J$16</f>
        <v>0.41420750922478483</v>
      </c>
    </row>
    <row r="30" spans="2:13" s="52" customFormat="1" ht="18.399999999999999" customHeight="1">
      <c r="B30" s="537" t="s">
        <v>150</v>
      </c>
      <c r="C30" s="523" t="s">
        <v>142</v>
      </c>
      <c r="D30" s="523" t="s">
        <v>128</v>
      </c>
      <c r="E30" s="523" t="s">
        <v>143</v>
      </c>
      <c r="F30" s="527" t="s">
        <v>130</v>
      </c>
      <c r="G30" s="612">
        <v>5303</v>
      </c>
      <c r="H30" s="559">
        <v>6.47</v>
      </c>
      <c r="I30" s="559">
        <f t="shared" ref="I30:I31" si="7">ROUND(H30*(100%+$I$5),2)</f>
        <v>7.81</v>
      </c>
      <c r="J30" s="559">
        <f t="shared" ref="J30:J31" si="8">ROUND(I30*G30,2)</f>
        <v>41416.43</v>
      </c>
      <c r="K30" s="539">
        <f t="shared" ref="K30:K31" si="9">J30/$J$16</f>
        <v>5.0288610107478281E-2</v>
      </c>
    </row>
    <row r="31" spans="2:13" s="52" customFormat="1" ht="25.5">
      <c r="B31" s="537" t="s">
        <v>151</v>
      </c>
      <c r="C31" s="523" t="s">
        <v>145</v>
      </c>
      <c r="D31" s="523" t="s">
        <v>128</v>
      </c>
      <c r="E31" s="523" t="s">
        <v>146</v>
      </c>
      <c r="F31" s="527" t="s">
        <v>147</v>
      </c>
      <c r="G31" s="528">
        <f>G30*0.03</f>
        <v>159.09</v>
      </c>
      <c r="H31" s="559">
        <v>1560.45</v>
      </c>
      <c r="I31" s="559">
        <f t="shared" si="7"/>
        <v>1883.93</v>
      </c>
      <c r="J31" s="559">
        <f t="shared" si="8"/>
        <v>299714.42</v>
      </c>
      <c r="K31" s="539">
        <f t="shared" si="9"/>
        <v>0.36391889911730657</v>
      </c>
    </row>
    <row r="32" spans="2:13" s="52" customFormat="1">
      <c r="B32" s="687" t="s">
        <v>152</v>
      </c>
      <c r="C32" s="686"/>
      <c r="D32" s="686"/>
      <c r="E32" s="686" t="s">
        <v>153</v>
      </c>
      <c r="F32" s="686"/>
      <c r="G32" s="686"/>
      <c r="H32" s="686"/>
      <c r="I32" s="686"/>
      <c r="J32" s="617">
        <f>SUBTOTAL(9,J33)</f>
        <v>1351.68</v>
      </c>
      <c r="K32" s="618">
        <f>J32/$J$16</f>
        <v>1.6412353384894895E-3</v>
      </c>
    </row>
    <row r="33" spans="2:13" s="52" customFormat="1" ht="25.5">
      <c r="B33" s="599" t="s">
        <v>154</v>
      </c>
      <c r="C33" s="625">
        <v>6021000</v>
      </c>
      <c r="D33" s="600" t="s">
        <v>155</v>
      </c>
      <c r="E33" s="523" t="s">
        <v>156</v>
      </c>
      <c r="F33" s="601" t="s">
        <v>157</v>
      </c>
      <c r="G33" s="602">
        <v>6</v>
      </c>
      <c r="H33" s="603">
        <v>186.6</v>
      </c>
      <c r="I33" s="604">
        <f>ROUND(H33*(100%+$I$5),2)</f>
        <v>225.28</v>
      </c>
      <c r="J33" s="604">
        <f>ROUND(I33*G33,2)</f>
        <v>1351.68</v>
      </c>
      <c r="K33" s="539">
        <f>J33/$J$16</f>
        <v>1.6412353384894895E-3</v>
      </c>
      <c r="L33" s="605"/>
      <c r="M33" s="605"/>
    </row>
    <row r="34" spans="2:13" s="52" customFormat="1" ht="6" customHeight="1">
      <c r="B34" s="688"/>
      <c r="C34" s="689"/>
      <c r="D34" s="689"/>
      <c r="E34" s="689"/>
      <c r="F34" s="689"/>
      <c r="G34" s="689"/>
      <c r="H34" s="689"/>
      <c r="I34" s="689"/>
      <c r="J34" s="689"/>
      <c r="K34" s="690"/>
      <c r="L34" s="605"/>
      <c r="M34" s="605"/>
    </row>
    <row r="35" spans="2:13" s="52" customFormat="1">
      <c r="B35" s="680">
        <v>4</v>
      </c>
      <c r="C35" s="681"/>
      <c r="D35" s="681"/>
      <c r="E35" s="685" t="s">
        <v>158</v>
      </c>
      <c r="F35" s="685"/>
      <c r="G35" s="685"/>
      <c r="H35" s="685"/>
      <c r="I35" s="685"/>
      <c r="J35" s="632">
        <f>SUBTOTAL(9,J36:J40)</f>
        <v>145992.57</v>
      </c>
      <c r="K35" s="633">
        <f t="shared" ref="K35:K36" si="10">J35/$J$16</f>
        <v>0.17726693081269271</v>
      </c>
    </row>
    <row r="36" spans="2:13" s="540" customFormat="1">
      <c r="B36" s="687" t="s">
        <v>159</v>
      </c>
      <c r="C36" s="686"/>
      <c r="D36" s="686"/>
      <c r="E36" s="686" t="s">
        <v>137</v>
      </c>
      <c r="F36" s="686"/>
      <c r="G36" s="686"/>
      <c r="H36" s="686"/>
      <c r="I36" s="686"/>
      <c r="J36" s="617">
        <f>SUBTOTAL(9,J37:J39)</f>
        <v>145316.73000000001</v>
      </c>
      <c r="K36" s="618">
        <f t="shared" si="10"/>
        <v>0.17644631314344797</v>
      </c>
    </row>
    <row r="37" spans="2:13" s="52" customFormat="1" ht="18.399999999999999" customHeight="1">
      <c r="B37" s="537" t="s">
        <v>160</v>
      </c>
      <c r="C37" s="523" t="s">
        <v>142</v>
      </c>
      <c r="D37" s="523" t="s">
        <v>128</v>
      </c>
      <c r="E37" s="523" t="s">
        <v>143</v>
      </c>
      <c r="F37" s="527" t="s">
        <v>130</v>
      </c>
      <c r="G37" s="612">
        <v>2259</v>
      </c>
      <c r="H37" s="559">
        <v>6.47</v>
      </c>
      <c r="I37" s="559">
        <f t="shared" ref="I37:I38" si="11">ROUND(H37*(100%+$I$5),2)</f>
        <v>7.81</v>
      </c>
      <c r="J37" s="559">
        <f t="shared" ref="J37:J38" si="12">ROUND(I37*G37,2)</f>
        <v>17642.79</v>
      </c>
      <c r="K37" s="539">
        <f t="shared" ref="K37:K38" si="13">J37/$J$16</f>
        <v>2.1422208227945209E-2</v>
      </c>
    </row>
    <row r="38" spans="2:13" s="52" customFormat="1" ht="25.5">
      <c r="B38" s="537" t="s">
        <v>161</v>
      </c>
      <c r="C38" s="523" t="s">
        <v>145</v>
      </c>
      <c r="D38" s="523" t="s">
        <v>128</v>
      </c>
      <c r="E38" s="523" t="s">
        <v>146</v>
      </c>
      <c r="F38" s="527" t="s">
        <v>147</v>
      </c>
      <c r="G38" s="528">
        <f>G37*0.03</f>
        <v>67.77</v>
      </c>
      <c r="H38" s="559">
        <v>1560.45</v>
      </c>
      <c r="I38" s="559">
        <f t="shared" si="11"/>
        <v>1883.93</v>
      </c>
      <c r="J38" s="559">
        <f t="shared" si="12"/>
        <v>127673.94</v>
      </c>
      <c r="K38" s="539">
        <f t="shared" si="13"/>
        <v>0.15502410491550275</v>
      </c>
    </row>
    <row r="39" spans="2:13" s="52" customFormat="1">
      <c r="B39" s="687" t="s">
        <v>162</v>
      </c>
      <c r="C39" s="686"/>
      <c r="D39" s="686"/>
      <c r="E39" s="686" t="s">
        <v>153</v>
      </c>
      <c r="F39" s="686"/>
      <c r="G39" s="686"/>
      <c r="H39" s="686"/>
      <c r="I39" s="686"/>
      <c r="J39" s="617">
        <f>SUBTOTAL(9,J40)</f>
        <v>675.84</v>
      </c>
      <c r="K39" s="618">
        <f>J39/$J$16</f>
        <v>8.2061766924474474E-4</v>
      </c>
    </row>
    <row r="40" spans="2:13" s="52" customFormat="1" ht="25.5">
      <c r="B40" s="599" t="s">
        <v>163</v>
      </c>
      <c r="C40" s="625">
        <v>62100</v>
      </c>
      <c r="D40" s="600" t="s">
        <v>155</v>
      </c>
      <c r="E40" s="523" t="s">
        <v>156</v>
      </c>
      <c r="F40" s="601" t="s">
        <v>157</v>
      </c>
      <c r="G40" s="602">
        <v>3</v>
      </c>
      <c r="H40" s="603">
        <v>186.6</v>
      </c>
      <c r="I40" s="604">
        <f>ROUND(H40*(100%+$I$5),2)</f>
        <v>225.28</v>
      </c>
      <c r="J40" s="604">
        <f>ROUND(I40*G40,2)</f>
        <v>675.84</v>
      </c>
      <c r="K40" s="539">
        <f>J40/$J$16</f>
        <v>8.2061766924474474E-4</v>
      </c>
      <c r="L40" s="605"/>
      <c r="M40" s="605"/>
    </row>
    <row r="41" spans="2:13" s="52" customFormat="1" ht="6" customHeight="1">
      <c r="B41" s="688"/>
      <c r="C41" s="689"/>
      <c r="D41" s="689"/>
      <c r="E41" s="689"/>
      <c r="F41" s="689"/>
      <c r="G41" s="689"/>
      <c r="H41" s="689"/>
      <c r="I41" s="689"/>
      <c r="J41" s="689"/>
      <c r="K41" s="690"/>
      <c r="L41" s="605"/>
      <c r="M41" s="605"/>
    </row>
    <row r="42" spans="2:13" s="52" customFormat="1">
      <c r="B42" s="680">
        <v>5</v>
      </c>
      <c r="C42" s="681"/>
      <c r="D42" s="681"/>
      <c r="E42" s="685" t="s">
        <v>164</v>
      </c>
      <c r="F42" s="685"/>
      <c r="G42" s="685"/>
      <c r="H42" s="685"/>
      <c r="I42" s="685"/>
      <c r="J42" s="632">
        <f>SUBTOTAL(9,J43:J50)</f>
        <v>217277.47999999998</v>
      </c>
      <c r="K42" s="633">
        <f t="shared" ref="K42:K43" si="14">J42/$J$16</f>
        <v>0.26382241243041493</v>
      </c>
    </row>
    <row r="43" spans="2:13" s="52" customFormat="1">
      <c r="B43" s="687" t="s">
        <v>165</v>
      </c>
      <c r="C43" s="686"/>
      <c r="D43" s="686"/>
      <c r="E43" s="686" t="s">
        <v>137</v>
      </c>
      <c r="F43" s="686"/>
      <c r="G43" s="686"/>
      <c r="H43" s="686"/>
      <c r="I43" s="686"/>
      <c r="J43" s="617">
        <f>SUBTOTAL(9,J44:J45)</f>
        <v>208358.07</v>
      </c>
      <c r="K43" s="618">
        <f t="shared" si="14"/>
        <v>0.25299229665561873</v>
      </c>
    </row>
    <row r="44" spans="2:13" s="52" customFormat="1" ht="18.399999999999999" customHeight="1">
      <c r="B44" s="522" t="s">
        <v>166</v>
      </c>
      <c r="C44" s="523" t="s">
        <v>142</v>
      </c>
      <c r="D44" s="523" t="s">
        <v>128</v>
      </c>
      <c r="E44" s="523" t="s">
        <v>143</v>
      </c>
      <c r="F44" s="527" t="s">
        <v>130</v>
      </c>
      <c r="G44" s="612">
        <v>3239</v>
      </c>
      <c r="H44" s="559">
        <v>6.47</v>
      </c>
      <c r="I44" s="604">
        <f t="shared" ref="I44:I45" si="15">ROUND(H44*(100%+$I$5),2)</f>
        <v>7.81</v>
      </c>
      <c r="J44" s="604">
        <f t="shared" ref="J44:J45" si="16">ROUND(I44*G44,2)</f>
        <v>25296.59</v>
      </c>
      <c r="K44" s="539">
        <f t="shared" ref="K44:K45" si="17">J44/$J$16</f>
        <v>3.0715596480882925E-2</v>
      </c>
    </row>
    <row r="45" spans="2:13" s="52" customFormat="1" ht="25.5">
      <c r="B45" s="522" t="s">
        <v>167</v>
      </c>
      <c r="C45" s="523" t="s">
        <v>145</v>
      </c>
      <c r="D45" s="523" t="s">
        <v>128</v>
      </c>
      <c r="E45" s="523" t="s">
        <v>146</v>
      </c>
      <c r="F45" s="527" t="s">
        <v>147</v>
      </c>
      <c r="G45" s="528">
        <f>G44*0.03</f>
        <v>97.17</v>
      </c>
      <c r="H45" s="559">
        <v>1560.45</v>
      </c>
      <c r="I45" s="604">
        <f t="shared" si="15"/>
        <v>1883.93</v>
      </c>
      <c r="J45" s="604">
        <f t="shared" si="16"/>
        <v>183061.48</v>
      </c>
      <c r="K45" s="539">
        <f t="shared" si="17"/>
        <v>0.22227670017473583</v>
      </c>
    </row>
    <row r="46" spans="2:13" s="624" customFormat="1">
      <c r="B46" s="613" t="s">
        <v>168</v>
      </c>
      <c r="C46" s="614"/>
      <c r="D46" s="614"/>
      <c r="E46" s="614" t="s">
        <v>169</v>
      </c>
      <c r="F46" s="615"/>
      <c r="G46" s="616"/>
      <c r="H46" s="626"/>
      <c r="I46" s="614"/>
      <c r="J46" s="617">
        <f>SUBTOTAL(9,J47:J50)</f>
        <v>8919.41</v>
      </c>
      <c r="K46" s="618">
        <f>J46/$J$16</f>
        <v>1.0830115774796206E-2</v>
      </c>
    </row>
    <row r="47" spans="2:13" s="52" customFormat="1" ht="25.5">
      <c r="B47" s="522" t="s">
        <v>170</v>
      </c>
      <c r="C47" s="621" t="s">
        <v>171</v>
      </c>
      <c r="D47" s="523" t="s">
        <v>128</v>
      </c>
      <c r="E47" s="622" t="s">
        <v>172</v>
      </c>
      <c r="F47" s="623" t="s">
        <v>147</v>
      </c>
      <c r="G47" s="543">
        <f>(29.02)*0.2</f>
        <v>5.8040000000000003</v>
      </c>
      <c r="H47" s="532">
        <v>302.56</v>
      </c>
      <c r="I47" s="604">
        <f>ROUND(H47*(100%+$I$5),2)</f>
        <v>365.28</v>
      </c>
      <c r="J47" s="604">
        <f>ROUND(I47*G47,2)</f>
        <v>2120.09</v>
      </c>
      <c r="K47" s="539">
        <f t="shared" ref="K47:K50" si="18">J47/$J$16</f>
        <v>2.5742532469062067E-3</v>
      </c>
    </row>
    <row r="48" spans="2:13" s="52" customFormat="1" ht="25.5">
      <c r="B48" s="522" t="s">
        <v>173</v>
      </c>
      <c r="C48" s="621" t="s">
        <v>174</v>
      </c>
      <c r="D48" s="523" t="s">
        <v>128</v>
      </c>
      <c r="E48" s="622" t="s">
        <v>175</v>
      </c>
      <c r="F48" s="623" t="s">
        <v>147</v>
      </c>
      <c r="G48" s="543">
        <f>((29.02)*0.2)*1.3</f>
        <v>7.5452000000000004</v>
      </c>
      <c r="H48" s="557">
        <v>17.3</v>
      </c>
      <c r="I48" s="604">
        <f>ROUND(H48*(100%+$I$5),2)</f>
        <v>20.89</v>
      </c>
      <c r="J48" s="604">
        <f>ROUND(I48*G48,2)</f>
        <v>157.62</v>
      </c>
      <c r="K48" s="539">
        <f t="shared" si="18"/>
        <v>1.9138517552432034E-4</v>
      </c>
    </row>
    <row r="49" spans="2:13" s="52" customFormat="1" ht="25.5">
      <c r="B49" s="522" t="s">
        <v>176</v>
      </c>
      <c r="C49" s="621" t="s">
        <v>177</v>
      </c>
      <c r="D49" s="523" t="s">
        <v>128</v>
      </c>
      <c r="E49" s="622" t="s">
        <v>178</v>
      </c>
      <c r="F49" s="623" t="s">
        <v>147</v>
      </c>
      <c r="G49" s="543">
        <f>((29.02)*0.2)*1.3</f>
        <v>7.5452000000000004</v>
      </c>
      <c r="H49" s="620">
        <v>47.08</v>
      </c>
      <c r="I49" s="604">
        <f>ROUND(H49*(100%+$I$5),2)</f>
        <v>56.84</v>
      </c>
      <c r="J49" s="604">
        <f>ROUND(I49*G49,2)</f>
        <v>428.87</v>
      </c>
      <c r="K49" s="539">
        <f t="shared" si="18"/>
        <v>5.2074203925336416E-4</v>
      </c>
    </row>
    <row r="50" spans="2:13" s="52" customFormat="1" ht="25.5">
      <c r="B50" s="522" t="s">
        <v>179</v>
      </c>
      <c r="C50" s="621" t="s">
        <v>180</v>
      </c>
      <c r="D50" s="523" t="s">
        <v>128</v>
      </c>
      <c r="E50" s="622" t="s">
        <v>181</v>
      </c>
      <c r="F50" s="623" t="s">
        <v>147</v>
      </c>
      <c r="G50" s="543">
        <f>(29.02)*0.2</f>
        <v>5.8040000000000003</v>
      </c>
      <c r="H50" s="620">
        <v>886.64</v>
      </c>
      <c r="I50" s="604">
        <f>ROUND(H50*(100%+$I$5),2)</f>
        <v>1070.44</v>
      </c>
      <c r="J50" s="604">
        <f>ROUND(I50*G50,2)</f>
        <v>6212.83</v>
      </c>
      <c r="K50" s="539">
        <f t="shared" si="18"/>
        <v>7.5437353131123149E-3</v>
      </c>
    </row>
    <row r="51" spans="2:13" s="52" customFormat="1" ht="6" customHeight="1">
      <c r="B51" s="688"/>
      <c r="C51" s="689"/>
      <c r="D51" s="689"/>
      <c r="E51" s="689"/>
      <c r="F51" s="689"/>
      <c r="G51" s="689"/>
      <c r="H51" s="689"/>
      <c r="I51" s="689"/>
      <c r="J51" s="689"/>
      <c r="K51" s="690"/>
      <c r="L51" s="605"/>
      <c r="M51" s="605"/>
    </row>
    <row r="52" spans="2:13" s="540" customFormat="1" ht="15.75" thickBot="1">
      <c r="B52" s="676" t="s">
        <v>182</v>
      </c>
      <c r="C52" s="677"/>
      <c r="D52" s="677"/>
      <c r="E52" s="677"/>
      <c r="F52" s="677"/>
      <c r="G52" s="677"/>
      <c r="H52" s="677"/>
      <c r="I52" s="677"/>
      <c r="J52" s="636">
        <f>SUBTOTAL(9,J18:J50)</f>
        <v>823574.75999999978</v>
      </c>
      <c r="K52" s="637">
        <f>J52/J16</f>
        <v>0.99999999999999967</v>
      </c>
    </row>
    <row r="53" spans="2:13" s="52" customFormat="1">
      <c r="B53" s="529"/>
      <c r="C53" s="529"/>
      <c r="D53" s="529"/>
      <c r="E53" s="529"/>
      <c r="F53" s="529"/>
      <c r="G53" s="529"/>
      <c r="H53" s="529"/>
      <c r="I53" s="529"/>
      <c r="J53" s="529"/>
      <c r="K53" s="529"/>
    </row>
    <row r="54" spans="2:13" ht="36" customHeight="1">
      <c r="B54" s="667" t="s">
        <v>183</v>
      </c>
      <c r="C54" s="667"/>
      <c r="D54" s="667"/>
      <c r="E54" s="667"/>
      <c r="F54" s="667"/>
      <c r="G54" s="667"/>
      <c r="H54" s="667"/>
      <c r="I54" s="667"/>
      <c r="J54" s="667"/>
      <c r="K54" s="667"/>
      <c r="L54" s="105"/>
      <c r="M54" s="106"/>
    </row>
    <row r="55" spans="2:13" s="52" customFormat="1" ht="18" customHeight="1">
      <c r="L55" s="105"/>
      <c r="M55" s="106"/>
    </row>
    <row r="56" spans="2:13" s="52" customFormat="1">
      <c r="B56" s="36"/>
      <c r="C56" s="108"/>
      <c r="D56" s="108"/>
      <c r="L56" s="105"/>
      <c r="M56" s="106"/>
    </row>
    <row r="57" spans="2:13" s="52" customFormat="1">
      <c r="B57" s="109"/>
      <c r="C57" s="110"/>
      <c r="D57" s="110"/>
      <c r="L57" s="105"/>
      <c r="M57" s="106"/>
    </row>
    <row r="58" spans="2:13" s="52" customFormat="1">
      <c r="B58" s="675" t="s">
        <v>184</v>
      </c>
      <c r="C58" s="675"/>
      <c r="D58" s="675"/>
      <c r="L58" s="105"/>
      <c r="M58" s="106"/>
    </row>
    <row r="59" spans="2:13" s="52" customFormat="1">
      <c r="B59" s="668">
        <f ca="1">TODAY()</f>
        <v>45701</v>
      </c>
      <c r="C59" s="668"/>
      <c r="D59" s="668"/>
      <c r="L59" s="105"/>
      <c r="M59" s="106"/>
    </row>
    <row r="60" spans="2:13">
      <c r="C60" s="112"/>
      <c r="D60" s="112"/>
      <c r="E60" s="113"/>
      <c r="F60" s="114"/>
      <c r="G60" s="115"/>
      <c r="H60" s="116"/>
      <c r="I60" s="117"/>
      <c r="J60" s="118"/>
      <c r="K60" s="117"/>
      <c r="L60" s="105"/>
      <c r="M60" s="106"/>
    </row>
    <row r="61" spans="2:13">
      <c r="B61" s="111"/>
      <c r="C61" s="112"/>
      <c r="D61" s="112"/>
      <c r="E61" s="119"/>
      <c r="F61" s="114"/>
      <c r="G61" s="115"/>
      <c r="H61" s="115"/>
      <c r="I61" s="120"/>
      <c r="J61" s="120"/>
      <c r="K61" s="121"/>
      <c r="L61" s="105"/>
      <c r="M61" s="106"/>
    </row>
    <row r="62" spans="2:13">
      <c r="L62" s="105"/>
      <c r="M62" s="106"/>
    </row>
    <row r="63" spans="2:13" ht="19.5" customHeight="1">
      <c r="L63" s="52"/>
    </row>
    <row r="64" spans="2:13" ht="23.25" customHeight="1">
      <c r="L64" s="52"/>
    </row>
    <row r="65" spans="12:13" ht="15" customHeight="1">
      <c r="L65" s="122"/>
      <c r="M65" s="123"/>
    </row>
    <row r="66" spans="12:13" ht="15" customHeight="1">
      <c r="L66" s="122"/>
      <c r="M66" s="123"/>
    </row>
    <row r="67" spans="12:13">
      <c r="L67" s="122"/>
      <c r="M67" s="123"/>
    </row>
    <row r="68" spans="12:13">
      <c r="L68" s="121"/>
      <c r="M68" s="123"/>
    </row>
  </sheetData>
  <mergeCells count="38">
    <mergeCell ref="E18:I18"/>
    <mergeCell ref="E23:I23"/>
    <mergeCell ref="B51:K51"/>
    <mergeCell ref="B41:K41"/>
    <mergeCell ref="B42:D42"/>
    <mergeCell ref="E42:I42"/>
    <mergeCell ref="B43:D43"/>
    <mergeCell ref="E43:I43"/>
    <mergeCell ref="B39:D39"/>
    <mergeCell ref="E39:I39"/>
    <mergeCell ref="B21:K21"/>
    <mergeCell ref="B27:K27"/>
    <mergeCell ref="B34:K34"/>
    <mergeCell ref="B36:D36"/>
    <mergeCell ref="E29:I29"/>
    <mergeCell ref="E32:I32"/>
    <mergeCell ref="E35:I35"/>
    <mergeCell ref="E36:I36"/>
    <mergeCell ref="E28:I28"/>
    <mergeCell ref="B23:D23"/>
    <mergeCell ref="B29:D29"/>
    <mergeCell ref="B32:D32"/>
    <mergeCell ref="B54:K54"/>
    <mergeCell ref="B59:D59"/>
    <mergeCell ref="B2:K2"/>
    <mergeCell ref="B3:K3"/>
    <mergeCell ref="C5:E5"/>
    <mergeCell ref="J5:K6"/>
    <mergeCell ref="H6:I6"/>
    <mergeCell ref="B58:D58"/>
    <mergeCell ref="B16:I16"/>
    <mergeCell ref="B52:I52"/>
    <mergeCell ref="C6:E6"/>
    <mergeCell ref="B35:D35"/>
    <mergeCell ref="B28:D28"/>
    <mergeCell ref="B22:D22"/>
    <mergeCell ref="B18:D18"/>
    <mergeCell ref="E22:I22"/>
  </mergeCells>
  <phoneticPr fontId="96" type="noConversion"/>
  <conditionalFormatting sqref="C20 E22">
    <cfRule type="expression" dxfId="15" priority="14" stopIfTrue="1">
      <formula>I20&lt;6</formula>
    </cfRule>
  </conditionalFormatting>
  <conditionalFormatting sqref="C47:C50 E47:F50">
    <cfRule type="expression" dxfId="14" priority="5">
      <formula>IF($L47="I",TRUE,FALSE)</formula>
    </cfRule>
    <cfRule type="expression" dxfId="13" priority="6">
      <formula>IF($L47="T",TRUE,FALSE)</formula>
    </cfRule>
  </conditionalFormatting>
  <conditionalFormatting sqref="C11:D15">
    <cfRule type="expression" dxfId="12" priority="29">
      <formula>#REF!=1</formula>
    </cfRule>
  </conditionalFormatting>
  <conditionalFormatting sqref="E28">
    <cfRule type="expression" dxfId="11" priority="13" stopIfTrue="1">
      <formula>K28&lt;6</formula>
    </cfRule>
  </conditionalFormatting>
  <conditionalFormatting sqref="E35">
    <cfRule type="expression" dxfId="10" priority="11" stopIfTrue="1">
      <formula>K35&lt;6</formula>
    </cfRule>
  </conditionalFormatting>
  <conditionalFormatting sqref="E42">
    <cfRule type="expression" dxfId="9" priority="9" stopIfTrue="1">
      <formula>K42&lt;6</formula>
    </cfRule>
  </conditionalFormatting>
  <conditionalFormatting sqref="H25:H26">
    <cfRule type="expression" dxfId="8" priority="20" stopIfTrue="1">
      <formula>I25&lt;6</formula>
    </cfRule>
  </conditionalFormatting>
  <conditionalFormatting sqref="H47:H50">
    <cfRule type="expression" dxfId="4" priority="4" stopIfTrue="1">
      <formula>I47&lt;6</formula>
    </cfRule>
  </conditionalFormatting>
  <conditionalFormatting sqref="H30:H31">
    <cfRule type="expression" dxfId="2" priority="3" stopIfTrue="1">
      <formula>I30&lt;6</formula>
    </cfRule>
  </conditionalFormatting>
  <conditionalFormatting sqref="H37:H38">
    <cfRule type="expression" dxfId="1" priority="2" stopIfTrue="1">
      <formula>I37&lt;6</formula>
    </cfRule>
  </conditionalFormatting>
  <conditionalFormatting sqref="H44:H45">
    <cfRule type="expression" dxfId="0" priority="1" stopIfTrue="1">
      <formula>I44&lt;6</formula>
    </cfRule>
  </conditionalFormatting>
  <printOptions horizontalCentered="1"/>
  <pageMargins left="0.51181102362204722" right="0.51181102362204722" top="0.19685039370078741" bottom="0.39370078740157483" header="0.51181102362204722" footer="0.11811023622047245"/>
  <pageSetup paperSize="9" scale="53" fitToHeight="99" orientation="portrait" r:id="rId1"/>
  <headerFooter>
    <oddFooter>&amp;R&amp;P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AE55"/>
  <sheetViews>
    <sheetView view="pageBreakPreview" zoomScaleNormal="85" zoomScaleSheetLayoutView="100" workbookViewId="0">
      <selection activeCell="B7" sqref="B7"/>
    </sheetView>
  </sheetViews>
  <sheetFormatPr defaultColWidth="8.7109375" defaultRowHeight="15"/>
  <cols>
    <col min="1" max="1" width="2.85546875" customWidth="1"/>
    <col min="2" max="2" width="12.140625" customWidth="1"/>
    <col min="3" max="3" width="74" customWidth="1"/>
    <col min="4" max="4" width="9.140625" style="124" customWidth="1"/>
    <col min="5" max="5" width="12.7109375" customWidth="1"/>
    <col min="6" max="6" width="47.85546875" customWidth="1"/>
    <col min="9" max="9" width="17.85546875" customWidth="1"/>
    <col min="246" max="246" width="6.5703125" customWidth="1"/>
    <col min="247" max="247" width="10.7109375" customWidth="1"/>
    <col min="248" max="248" width="7" customWidth="1"/>
    <col min="249" max="249" width="74" customWidth="1"/>
    <col min="250" max="250" width="9.140625" customWidth="1"/>
    <col min="251" max="251" width="12.7109375" customWidth="1"/>
    <col min="252" max="252" width="1.7109375" customWidth="1"/>
    <col min="253" max="253" width="12.7109375" customWidth="1"/>
    <col min="254" max="254" width="1.7109375" customWidth="1"/>
    <col min="255" max="255" width="12.7109375" customWidth="1"/>
    <col min="256" max="256" width="1.7109375" customWidth="1"/>
    <col min="257" max="257" width="12.7109375" customWidth="1"/>
    <col min="258" max="258" width="1.7109375" customWidth="1"/>
    <col min="259" max="259" width="12.7109375" customWidth="1"/>
    <col min="260" max="260" width="1.7109375" customWidth="1"/>
    <col min="261" max="261" width="12.7109375" customWidth="1"/>
    <col min="262" max="262" width="27.28515625" customWidth="1"/>
    <col min="265" max="265" width="17.85546875" customWidth="1"/>
    <col min="502" max="502" width="6.5703125" customWidth="1"/>
    <col min="503" max="503" width="10.7109375" customWidth="1"/>
    <col min="504" max="504" width="7" customWidth="1"/>
    <col min="505" max="505" width="74" customWidth="1"/>
    <col min="506" max="506" width="9.140625" customWidth="1"/>
    <col min="507" max="507" width="12.7109375" customWidth="1"/>
    <col min="508" max="508" width="1.7109375" customWidth="1"/>
    <col min="509" max="509" width="12.7109375" customWidth="1"/>
    <col min="510" max="510" width="1.7109375" customWidth="1"/>
    <col min="511" max="511" width="12.7109375" customWidth="1"/>
    <col min="512" max="512" width="1.7109375" customWidth="1"/>
    <col min="513" max="513" width="12.7109375" customWidth="1"/>
    <col min="514" max="514" width="1.7109375" customWidth="1"/>
    <col min="515" max="515" width="12.7109375" customWidth="1"/>
    <col min="516" max="516" width="1.7109375" customWidth="1"/>
    <col min="517" max="517" width="12.7109375" customWidth="1"/>
    <col min="518" max="518" width="27.28515625" customWidth="1"/>
    <col min="521" max="521" width="17.85546875" customWidth="1"/>
    <col min="758" max="758" width="6.5703125" customWidth="1"/>
    <col min="759" max="759" width="10.7109375" customWidth="1"/>
    <col min="760" max="760" width="7" customWidth="1"/>
    <col min="761" max="761" width="74" customWidth="1"/>
    <col min="762" max="762" width="9.140625" customWidth="1"/>
    <col min="763" max="763" width="12.7109375" customWidth="1"/>
    <col min="764" max="764" width="1.7109375" customWidth="1"/>
    <col min="765" max="765" width="12.7109375" customWidth="1"/>
    <col min="766" max="766" width="1.7109375" customWidth="1"/>
    <col min="767" max="767" width="12.7109375" customWidth="1"/>
    <col min="768" max="768" width="1.7109375" customWidth="1"/>
    <col min="769" max="769" width="12.7109375" customWidth="1"/>
    <col min="770" max="770" width="1.7109375" customWidth="1"/>
    <col min="771" max="771" width="12.7109375" customWidth="1"/>
    <col min="772" max="772" width="1.7109375" customWidth="1"/>
    <col min="773" max="773" width="12.7109375" customWidth="1"/>
    <col min="774" max="774" width="27.28515625" customWidth="1"/>
    <col min="777" max="777" width="17.85546875" customWidth="1"/>
    <col min="1014" max="1014" width="6.5703125" customWidth="1"/>
    <col min="1015" max="1015" width="10.7109375" customWidth="1"/>
    <col min="1016" max="1016" width="7" customWidth="1"/>
    <col min="1017" max="1017" width="74" customWidth="1"/>
    <col min="1018" max="1018" width="9.140625" customWidth="1"/>
    <col min="1019" max="1019" width="12.7109375" customWidth="1"/>
    <col min="1020" max="1020" width="1.7109375" customWidth="1"/>
    <col min="1021" max="1021" width="12.7109375" customWidth="1"/>
    <col min="1022" max="1022" width="1.7109375" customWidth="1"/>
    <col min="1023" max="1023" width="12.7109375" customWidth="1"/>
    <col min="1024" max="1024" width="1.7109375" customWidth="1"/>
  </cols>
  <sheetData>
    <row r="1" spans="1:31" ht="24.75" customHeight="1">
      <c r="A1" s="52"/>
      <c r="B1" s="694" t="str">
        <f>INFO!B6</f>
        <v>Prefeitura Municipal de Mogi Guaçu</v>
      </c>
      <c r="C1" s="694"/>
      <c r="D1" s="694"/>
      <c r="E1" s="694"/>
      <c r="F1" s="694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</row>
    <row r="2" spans="1:31" ht="23.25" customHeight="1">
      <c r="A2" s="52"/>
      <c r="B2" s="695" t="s">
        <v>185</v>
      </c>
      <c r="C2" s="695"/>
      <c r="D2" s="695"/>
      <c r="E2" s="695"/>
      <c r="F2" s="695"/>
      <c r="G2" s="123"/>
      <c r="H2" s="123"/>
      <c r="I2" s="123"/>
      <c r="J2" s="123"/>
      <c r="K2" s="123"/>
      <c r="L2" s="123"/>
      <c r="M2" s="123"/>
      <c r="N2" s="123"/>
      <c r="O2" s="123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</row>
    <row r="3" spans="1:31" ht="15.75">
      <c r="A3" s="52"/>
      <c r="B3" s="125"/>
      <c r="C3" s="125"/>
      <c r="D3" s="125"/>
      <c r="E3" s="125"/>
      <c r="F3" s="125"/>
      <c r="G3" s="123"/>
      <c r="H3" s="123"/>
      <c r="I3" s="123"/>
      <c r="J3" s="123"/>
      <c r="K3" s="123"/>
      <c r="L3" s="123"/>
      <c r="M3" s="123"/>
      <c r="N3" s="123"/>
      <c r="O3" s="123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</row>
    <row r="4" spans="1:31">
      <c r="A4" s="52"/>
      <c r="B4" s="126" t="s">
        <v>53</v>
      </c>
      <c r="C4" s="127" t="str">
        <f>INFO!$B$20</f>
        <v>Recapeamento de Ruas do Município</v>
      </c>
      <c r="D4" s="128"/>
      <c r="E4" s="129"/>
      <c r="F4" s="696" t="str">
        <f>INFO!B25</f>
        <v>REVISÃO 02</v>
      </c>
      <c r="G4" s="123"/>
      <c r="H4" s="123"/>
      <c r="I4" s="123"/>
      <c r="J4" s="123"/>
      <c r="K4" s="123"/>
      <c r="L4" s="123"/>
      <c r="M4" s="123"/>
      <c r="N4" s="123"/>
      <c r="O4" s="123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</row>
    <row r="5" spans="1:31">
      <c r="A5" s="52"/>
      <c r="B5" s="130" t="s">
        <v>54</v>
      </c>
      <c r="C5" s="131" t="str">
        <f>INFO!B21</f>
        <v>Rua Afonso Pessini, Rua Alagoas, Praça Barão do Rio Branco e Rua Santo Antônio - Mogi Guaçu/SP</v>
      </c>
      <c r="D5" s="132"/>
      <c r="E5" s="133"/>
      <c r="F5" s="696"/>
      <c r="G5" s="123"/>
      <c r="H5" s="123"/>
      <c r="I5" s="123"/>
      <c r="J5" s="123"/>
      <c r="K5" s="123"/>
      <c r="L5" s="123"/>
      <c r="M5" s="123"/>
      <c r="N5" s="123"/>
      <c r="O5" s="123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</row>
    <row r="6" spans="1:31">
      <c r="A6" s="52"/>
      <c r="B6" s="130" t="s">
        <v>55</v>
      </c>
      <c r="C6" s="134" t="str">
        <f>INFO!B7</f>
        <v>Mogi Guaçu/SP</v>
      </c>
      <c r="D6" s="135"/>
      <c r="E6" s="136"/>
      <c r="F6" s="696"/>
      <c r="G6" s="123"/>
      <c r="H6" s="123"/>
      <c r="I6" s="123"/>
      <c r="J6" s="123"/>
      <c r="K6" s="123"/>
      <c r="L6" s="123"/>
      <c r="M6" s="123"/>
      <c r="N6" s="123"/>
      <c r="O6" s="123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1" ht="18">
      <c r="A7" s="52"/>
      <c r="B7" s="137"/>
      <c r="C7" s="138"/>
      <c r="D7" s="139"/>
      <c r="E7" s="140"/>
      <c r="F7" s="141"/>
      <c r="G7" s="123"/>
      <c r="H7" s="123"/>
      <c r="I7" s="123"/>
      <c r="J7" s="123"/>
      <c r="K7" s="123"/>
      <c r="L7" s="123"/>
      <c r="M7" s="123"/>
      <c r="N7" s="123"/>
      <c r="O7" s="123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</row>
    <row r="8" spans="1:31" s="142" customFormat="1" ht="12.75">
      <c r="B8" s="143" t="s">
        <v>112</v>
      </c>
      <c r="C8" s="144" t="s">
        <v>115</v>
      </c>
      <c r="D8" s="145" t="s">
        <v>186</v>
      </c>
      <c r="E8" s="144" t="s">
        <v>117</v>
      </c>
      <c r="F8" s="145" t="s">
        <v>187</v>
      </c>
    </row>
    <row r="9" spans="1:31" s="146" customFormat="1" ht="12.75">
      <c r="B9" s="147" t="s">
        <v>124</v>
      </c>
      <c r="C9" s="147" t="s">
        <v>125</v>
      </c>
      <c r="D9" s="148"/>
      <c r="E9" s="149"/>
      <c r="F9" s="147"/>
    </row>
    <row r="10" spans="1:31" s="146" customFormat="1" ht="55.5" customHeight="1">
      <c r="B10" s="560" t="s">
        <v>188</v>
      </c>
      <c r="C10" s="560" t="str">
        <f>ORÇ!E19</f>
        <v>Levantamento Planimétrico de área pavimentada para veículo e pedestre</v>
      </c>
      <c r="D10" s="524" t="s">
        <v>130</v>
      </c>
      <c r="E10" s="526">
        <f>ORÇ!G19</f>
        <v>12128</v>
      </c>
      <c r="F10" s="560" t="s">
        <v>189</v>
      </c>
    </row>
    <row r="11" spans="1:31" s="146" customFormat="1" ht="43.5" customHeight="1">
      <c r="B11" s="560" t="s">
        <v>190</v>
      </c>
      <c r="C11" s="560" t="s">
        <v>133</v>
      </c>
      <c r="D11" s="524" t="s">
        <v>130</v>
      </c>
      <c r="E11" s="524">
        <v>6</v>
      </c>
      <c r="F11" s="560" t="s">
        <v>191</v>
      </c>
    </row>
    <row r="12" spans="1:31" s="146" customFormat="1" ht="6.75" customHeight="1">
      <c r="B12" s="691"/>
      <c r="C12" s="692"/>
      <c r="D12" s="692"/>
      <c r="E12" s="692"/>
      <c r="F12" s="693"/>
    </row>
    <row r="13" spans="1:31" s="146" customFormat="1" ht="12.75">
      <c r="B13" s="147">
        <v>2</v>
      </c>
      <c r="C13" s="638" t="str">
        <f>ORÇ!E22</f>
        <v>RUA AFONSO PESSINI</v>
      </c>
      <c r="D13" s="525"/>
      <c r="E13" s="525"/>
      <c r="F13" s="147"/>
    </row>
    <row r="14" spans="1:31" s="146" customFormat="1" ht="12.75">
      <c r="B14" s="147" t="s">
        <v>136</v>
      </c>
      <c r="C14" s="147" t="str">
        <f>ORÇ!E23</f>
        <v>RECAPEAMENTO ASFÁLTICO</v>
      </c>
      <c r="D14" s="525"/>
      <c r="E14" s="525"/>
      <c r="F14" s="147"/>
    </row>
    <row r="15" spans="1:31" s="146" customFormat="1" ht="38.25">
      <c r="B15" s="560" t="s">
        <v>138</v>
      </c>
      <c r="C15" s="560" t="str">
        <f>ORÇ!$E$24</f>
        <v>Fresagem de pavimento asfáltico com espessura até 5 cm, inclusive
remoção do material fresado até 10 quilômetros e varrição</v>
      </c>
      <c r="D15" s="524" t="s">
        <v>130</v>
      </c>
      <c r="E15" s="526">
        <f>ORÇ!G24</f>
        <v>1327</v>
      </c>
      <c r="F15" s="560" t="s">
        <v>192</v>
      </c>
    </row>
    <row r="16" spans="1:31" s="146" customFormat="1" ht="43.5" customHeight="1">
      <c r="B16" s="560" t="s">
        <v>141</v>
      </c>
      <c r="C16" s="560" t="s">
        <v>143</v>
      </c>
      <c r="D16" s="524" t="s">
        <v>130</v>
      </c>
      <c r="E16" s="526">
        <f>ORÇ!G25</f>
        <v>1327</v>
      </c>
      <c r="F16" s="560" t="s">
        <v>193</v>
      </c>
    </row>
    <row r="17" spans="2:6" s="146" customFormat="1" ht="44.25" customHeight="1">
      <c r="B17" s="560" t="s">
        <v>144</v>
      </c>
      <c r="C17" s="560" t="s">
        <v>146</v>
      </c>
      <c r="D17" s="524" t="s">
        <v>147</v>
      </c>
      <c r="E17" s="526">
        <f>E16*0.03</f>
        <v>39.809999999999995</v>
      </c>
      <c r="F17" s="560" t="s">
        <v>194</v>
      </c>
    </row>
    <row r="18" spans="2:6" s="146" customFormat="1" ht="6.75" customHeight="1">
      <c r="B18" s="691"/>
      <c r="C18" s="692"/>
      <c r="D18" s="692"/>
      <c r="E18" s="692"/>
      <c r="F18" s="693"/>
    </row>
    <row r="19" spans="2:6" s="146" customFormat="1" ht="12.75">
      <c r="B19" s="147">
        <v>3</v>
      </c>
      <c r="C19" s="147" t="str">
        <f>ORÇ!E28</f>
        <v>RUA ALAGOAS</v>
      </c>
      <c r="D19" s="525"/>
      <c r="E19" s="525"/>
      <c r="F19" s="147"/>
    </row>
    <row r="20" spans="2:6" s="146" customFormat="1" ht="12.75">
      <c r="B20" s="147" t="s">
        <v>149</v>
      </c>
      <c r="C20" s="147" t="str">
        <f>ORÇ!E29</f>
        <v>RECAPEAMENTO ASFÁLTICO</v>
      </c>
      <c r="D20" s="525"/>
      <c r="E20" s="525"/>
      <c r="F20" s="147"/>
    </row>
    <row r="21" spans="2:6" s="146" customFormat="1" ht="43.5" customHeight="1">
      <c r="B21" s="560" t="s">
        <v>150</v>
      </c>
      <c r="C21" s="560" t="s">
        <v>143</v>
      </c>
      <c r="D21" s="524" t="s">
        <v>130</v>
      </c>
      <c r="E21" s="526">
        <f>ORÇ!G30</f>
        <v>5303</v>
      </c>
      <c r="F21" s="560" t="s">
        <v>195</v>
      </c>
    </row>
    <row r="22" spans="2:6" s="146" customFormat="1" ht="43.5" customHeight="1">
      <c r="B22" s="560" t="s">
        <v>151</v>
      </c>
      <c r="C22" s="560" t="s">
        <v>146</v>
      </c>
      <c r="D22" s="524" t="s">
        <v>147</v>
      </c>
      <c r="E22" s="526">
        <f>E21*0.03</f>
        <v>159.09</v>
      </c>
      <c r="F22" s="560" t="s">
        <v>196</v>
      </c>
    </row>
    <row r="23" spans="2:6" s="146" customFormat="1" ht="12.75">
      <c r="B23" s="147" t="s">
        <v>152</v>
      </c>
      <c r="C23" s="147" t="str">
        <f>ORÇ!E32</f>
        <v>ALTEAMENTO DE POÇO DE VISITA</v>
      </c>
      <c r="D23" s="525"/>
      <c r="E23" s="525"/>
      <c r="F23" s="147"/>
    </row>
    <row r="24" spans="2:6" s="146" customFormat="1" ht="43.5" customHeight="1">
      <c r="B24" s="560" t="s">
        <v>154</v>
      </c>
      <c r="C24" s="560" t="str">
        <f>ORÇ!E33</f>
        <v>LEVANTAMENTO OU REBAIXAMENTO DE TAMPÃO DE POÇO DE VISITA</v>
      </c>
      <c r="D24" s="524" t="s">
        <v>130</v>
      </c>
      <c r="E24" s="526">
        <f>ORÇ!G33</f>
        <v>6</v>
      </c>
      <c r="F24" s="560" t="s">
        <v>197</v>
      </c>
    </row>
    <row r="25" spans="2:6" s="146" customFormat="1" ht="6.75" customHeight="1">
      <c r="B25" s="691"/>
      <c r="C25" s="692"/>
      <c r="D25" s="692"/>
      <c r="E25" s="692"/>
      <c r="F25" s="693"/>
    </row>
    <row r="26" spans="2:6" s="146" customFormat="1" ht="12.75">
      <c r="B26" s="147">
        <v>4</v>
      </c>
      <c r="C26" s="147" t="str">
        <f>ORÇ!E35</f>
        <v>PRAÇA BARÃO DO RIO BRANCO</v>
      </c>
      <c r="D26" s="525"/>
      <c r="E26" s="525"/>
      <c r="F26" s="147"/>
    </row>
    <row r="27" spans="2:6" s="146" customFormat="1" ht="12.75">
      <c r="B27" s="147" t="s">
        <v>159</v>
      </c>
      <c r="C27" s="147" t="str">
        <f>ORÇ!E36</f>
        <v>RECAPEAMENTO ASFÁLTICO</v>
      </c>
      <c r="D27" s="525"/>
      <c r="E27" s="525"/>
      <c r="F27" s="147"/>
    </row>
    <row r="28" spans="2:6" s="146" customFormat="1" ht="43.5" customHeight="1">
      <c r="B28" s="560" t="s">
        <v>160</v>
      </c>
      <c r="C28" s="560" t="s">
        <v>143</v>
      </c>
      <c r="D28" s="524" t="s">
        <v>130</v>
      </c>
      <c r="E28" s="526">
        <f>ORÇ!G37</f>
        <v>2259</v>
      </c>
      <c r="F28" s="560" t="s">
        <v>198</v>
      </c>
    </row>
    <row r="29" spans="2:6" s="146" customFormat="1" ht="43.5" customHeight="1">
      <c r="B29" s="560" t="s">
        <v>161</v>
      </c>
      <c r="C29" s="560" t="s">
        <v>146</v>
      </c>
      <c r="D29" s="524" t="s">
        <v>147</v>
      </c>
      <c r="E29" s="526">
        <f>E28*0.03</f>
        <v>67.77</v>
      </c>
      <c r="F29" s="560" t="s">
        <v>199</v>
      </c>
    </row>
    <row r="30" spans="2:6" s="146" customFormat="1" ht="12.75">
      <c r="B30" s="147" t="s">
        <v>162</v>
      </c>
      <c r="C30" s="147" t="str">
        <f>ORÇ!E39</f>
        <v>ALTEAMENTO DE POÇO DE VISITA</v>
      </c>
      <c r="D30" s="525"/>
      <c r="E30" s="525"/>
      <c r="F30" s="147"/>
    </row>
    <row r="31" spans="2:6" s="146" customFormat="1" ht="43.5" customHeight="1">
      <c r="B31" s="560" t="s">
        <v>163</v>
      </c>
      <c r="C31" s="560" t="str">
        <f>ORÇ!E40</f>
        <v>LEVANTAMENTO OU REBAIXAMENTO DE TAMPÃO DE POÇO DE VISITA</v>
      </c>
      <c r="D31" s="524" t="s">
        <v>130</v>
      </c>
      <c r="E31" s="526">
        <f>ORÇ!G40</f>
        <v>3</v>
      </c>
      <c r="F31" s="560" t="s">
        <v>200</v>
      </c>
    </row>
    <row r="32" spans="2:6" s="146" customFormat="1" ht="6.75" customHeight="1">
      <c r="B32" s="691"/>
      <c r="C32" s="692"/>
      <c r="D32" s="692"/>
      <c r="E32" s="692"/>
      <c r="F32" s="693"/>
    </row>
    <row r="33" spans="2:6" s="146" customFormat="1" ht="12.75">
      <c r="B33" s="147">
        <v>5</v>
      </c>
      <c r="C33" s="147" t="str">
        <f>ORÇ!E42</f>
        <v>RUA SANTO ANTONIO</v>
      </c>
      <c r="D33" s="525"/>
      <c r="E33" s="525"/>
      <c r="F33" s="147"/>
    </row>
    <row r="34" spans="2:6" s="146" customFormat="1" ht="12.75">
      <c r="B34" s="147" t="s">
        <v>165</v>
      </c>
      <c r="C34" s="147" t="str">
        <f>ORÇ!E43</f>
        <v>RECAPEAMENTO ASFÁLTICO</v>
      </c>
      <c r="D34" s="525"/>
      <c r="E34" s="525"/>
      <c r="F34" s="147"/>
    </row>
    <row r="35" spans="2:6" s="146" customFormat="1" ht="43.5" customHeight="1">
      <c r="B35" s="560" t="s">
        <v>166</v>
      </c>
      <c r="C35" s="560" t="s">
        <v>143</v>
      </c>
      <c r="D35" s="524" t="s">
        <v>130</v>
      </c>
      <c r="E35" s="526">
        <f>ORÇ!G44</f>
        <v>3239</v>
      </c>
      <c r="F35" s="560" t="s">
        <v>201</v>
      </c>
    </row>
    <row r="36" spans="2:6" s="146" customFormat="1" ht="43.5" customHeight="1">
      <c r="B36" s="560" t="s">
        <v>167</v>
      </c>
      <c r="C36" s="560" t="s">
        <v>146</v>
      </c>
      <c r="D36" s="524" t="s">
        <v>147</v>
      </c>
      <c r="E36" s="526">
        <f>E35*0.03</f>
        <v>97.17</v>
      </c>
      <c r="F36" s="560" t="s">
        <v>202</v>
      </c>
    </row>
    <row r="37" spans="2:6" s="146" customFormat="1" ht="12.75">
      <c r="B37" s="147" t="s">
        <v>168</v>
      </c>
      <c r="C37" s="147" t="str">
        <f>ORÇ!E46</f>
        <v>SARJETÕES</v>
      </c>
      <c r="D37" s="525"/>
      <c r="E37" s="525"/>
      <c r="F37" s="147"/>
    </row>
    <row r="38" spans="2:6" s="146" customFormat="1" ht="43.5" customHeight="1">
      <c r="B38" s="560" t="s">
        <v>170</v>
      </c>
      <c r="C38" s="560" t="str">
        <f>ORÇ!E47</f>
        <v>Demolição mecanizada de sarjeta ou sarjetão, inclusive fragmentação e acomodação do material</v>
      </c>
      <c r="D38" s="524" t="s">
        <v>130</v>
      </c>
      <c r="E38" s="526">
        <f>ORÇ!G47</f>
        <v>5.8040000000000003</v>
      </c>
      <c r="F38" s="560" t="s">
        <v>203</v>
      </c>
    </row>
    <row r="39" spans="2:6" s="146" customFormat="1" ht="43.5" customHeight="1">
      <c r="B39" s="560" t="s">
        <v>173</v>
      </c>
      <c r="C39" s="560" t="str">
        <f>ORÇ!E48</f>
        <v>Carregamento mecanizado de entulho fragmentado, com caminhão à disposição dentro da obra, até o raio de 1 km</v>
      </c>
      <c r="D39" s="524" t="s">
        <v>147</v>
      </c>
      <c r="E39" s="526">
        <f>ORÇ!G48</f>
        <v>7.5452000000000004</v>
      </c>
      <c r="F39" s="560" t="s">
        <v>204</v>
      </c>
    </row>
    <row r="40" spans="2:6" s="146" customFormat="1" ht="43.5" customHeight="1">
      <c r="B40" s="560" t="s">
        <v>176</v>
      </c>
      <c r="C40" s="560" t="str">
        <f>ORÇ!E49</f>
        <v>Transporte de entulho, para distâncias superiores ao 10° km até o 15° km</v>
      </c>
      <c r="D40" s="524" t="s">
        <v>147</v>
      </c>
      <c r="E40" s="526">
        <f>ORÇ!G49</f>
        <v>7.5452000000000004</v>
      </c>
      <c r="F40" s="560" t="s">
        <v>205</v>
      </c>
    </row>
    <row r="41" spans="2:6" s="146" customFormat="1" ht="43.5" customHeight="1">
      <c r="B41" s="560" t="s">
        <v>179</v>
      </c>
      <c r="C41" s="560" t="str">
        <f>ORÇ!E50</f>
        <v>Sarjeta ou sarjetão moldado no local, tipo PMSP em concreto com fck 25 MPa</v>
      </c>
      <c r="D41" s="524" t="s">
        <v>147</v>
      </c>
      <c r="E41" s="526">
        <f>ORÇ!G50</f>
        <v>5.8040000000000003</v>
      </c>
      <c r="F41" s="560" t="s">
        <v>206</v>
      </c>
    </row>
    <row r="42" spans="2:6" s="146" customFormat="1" ht="12.75">
      <c r="B42" s="150"/>
      <c r="C42" s="151"/>
      <c r="D42" s="150"/>
      <c r="E42" s="152"/>
      <c r="F42" s="152"/>
    </row>
    <row r="43" spans="2:6" s="146" customFormat="1">
      <c r="C43" s="103" t="str">
        <f>INFO!B7</f>
        <v>Mogi Guaçu/SP</v>
      </c>
      <c r="D43" s="79"/>
      <c r="E43" s="52"/>
      <c r="F43" s="52"/>
    </row>
    <row r="44" spans="2:6" s="146" customFormat="1">
      <c r="B44" s="52"/>
      <c r="C44" s="104">
        <f ca="1">TODAY()</f>
        <v>45701</v>
      </c>
      <c r="D44" s="79"/>
      <c r="E44" s="52"/>
      <c r="F44" s="52"/>
    </row>
    <row r="45" spans="2:6" s="146" customFormat="1">
      <c r="B45" s="52"/>
      <c r="C45" s="52"/>
      <c r="D45" s="79"/>
      <c r="E45" s="52"/>
      <c r="F45" s="52"/>
    </row>
    <row r="46" spans="2:6" s="146" customFormat="1">
      <c r="B46" s="52"/>
      <c r="C46" s="52"/>
      <c r="D46" s="79"/>
      <c r="E46" s="52"/>
      <c r="F46" s="52"/>
    </row>
    <row r="47" spans="2:6" s="146" customFormat="1">
      <c r="B47" s="52"/>
      <c r="C47" s="52"/>
      <c r="D47" s="79"/>
      <c r="E47" s="52"/>
      <c r="F47" s="52"/>
    </row>
    <row r="48" spans="2:6" s="146" customFormat="1">
      <c r="B48" s="52"/>
      <c r="C48" s="152"/>
      <c r="D48" s="79"/>
      <c r="E48" s="52"/>
      <c r="F48" s="52"/>
    </row>
    <row r="49" spans="2:6" s="146" customFormat="1">
      <c r="B49" s="52"/>
      <c r="C49" s="153"/>
      <c r="D49" s="79"/>
      <c r="E49" s="52"/>
      <c r="F49" s="52"/>
    </row>
    <row r="50" spans="2:6" s="146" customFormat="1">
      <c r="B50" s="52"/>
      <c r="C50" s="154"/>
      <c r="D50" s="79"/>
      <c r="E50" s="52"/>
      <c r="F50" s="52"/>
    </row>
    <row r="51" spans="2:6" s="146" customFormat="1">
      <c r="B51" s="52"/>
      <c r="C51" s="154"/>
      <c r="D51" s="79"/>
      <c r="E51" s="52"/>
      <c r="F51" s="52"/>
    </row>
    <row r="52" spans="2:6" s="146" customFormat="1">
      <c r="B52" s="52"/>
      <c r="C52" s="52"/>
      <c r="D52" s="79"/>
      <c r="E52" s="52"/>
      <c r="F52" s="52"/>
    </row>
    <row r="53" spans="2:6" s="146" customFormat="1">
      <c r="D53" s="124"/>
    </row>
    <row r="54" spans="2:6" s="146" customFormat="1">
      <c r="D54" s="124"/>
    </row>
    <row r="55" spans="2:6" s="146" customFormat="1">
      <c r="D55" s="124"/>
    </row>
  </sheetData>
  <mergeCells count="7">
    <mergeCell ref="B32:F32"/>
    <mergeCell ref="B1:F1"/>
    <mergeCell ref="B2:F2"/>
    <mergeCell ref="F4:F6"/>
    <mergeCell ref="B18:F18"/>
    <mergeCell ref="B25:F25"/>
    <mergeCell ref="B12:F12"/>
  </mergeCells>
  <phoneticPr fontId="96" type="noConversion"/>
  <pageMargins left="0.51181102362204722" right="0.51181102362204722" top="0.78740157480314965" bottom="0.78740157480314965" header="0.51181102362204722" footer="0.51181102362204722"/>
  <pageSetup paperSize="9" scale="59" orientation="portrait" verticalDpi="300" r:id="rId1"/>
  <rowBreaks count="1" manualBreakCount="1">
    <brk id="24" min="1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B1:H33"/>
  <sheetViews>
    <sheetView view="pageBreakPreview" zoomScaleNormal="100" zoomScaleSheetLayoutView="100" workbookViewId="0">
      <selection activeCell="B8" sqref="B8"/>
    </sheetView>
  </sheetViews>
  <sheetFormatPr defaultColWidth="8.7109375" defaultRowHeight="15"/>
  <cols>
    <col min="1" max="1" width="4" customWidth="1"/>
    <col min="2" max="2" width="11.85546875" customWidth="1"/>
    <col min="3" max="3" width="55.85546875" customWidth="1"/>
    <col min="4" max="4" width="16.7109375" customWidth="1"/>
    <col min="5" max="7" width="16.28515625" customWidth="1"/>
    <col min="8" max="11" width="18.7109375" customWidth="1"/>
    <col min="12" max="12" width="0.5703125" customWidth="1"/>
    <col min="13" max="13" width="13.7109375" customWidth="1"/>
  </cols>
  <sheetData>
    <row r="1" spans="2:8" ht="34.5" customHeight="1" thickBot="1">
      <c r="C1" s="155" t="s">
        <v>207</v>
      </c>
    </row>
    <row r="2" spans="2:8" ht="33.75" customHeight="1">
      <c r="B2" s="715" t="str">
        <f>INFO!B6</f>
        <v>Prefeitura Municipal de Mogi Guaçu</v>
      </c>
      <c r="C2" s="716"/>
      <c r="D2" s="716"/>
      <c r="E2" s="716"/>
      <c r="F2" s="716"/>
      <c r="G2" s="717"/>
    </row>
    <row r="3" spans="2:8" ht="26.25" customHeight="1" thickBot="1">
      <c r="B3" s="718" t="s">
        <v>208</v>
      </c>
      <c r="C3" s="719"/>
      <c r="D3" s="719"/>
      <c r="E3" s="719"/>
      <c r="F3" s="719"/>
      <c r="G3" s="720"/>
    </row>
    <row r="4" spans="2:8" ht="15.75" customHeight="1" thickBot="1">
      <c r="B4" s="509"/>
      <c r="C4" s="156"/>
      <c r="D4" s="156"/>
      <c r="E4" s="156"/>
      <c r="F4" s="156"/>
      <c r="G4" s="510"/>
    </row>
    <row r="5" spans="2:8" ht="15" customHeight="1" thickTop="1">
      <c r="B5" s="511" t="s">
        <v>106</v>
      </c>
      <c r="C5" s="157" t="str">
        <f>INFO!B11</f>
        <v>Recapeamento de Ruas do Município</v>
      </c>
      <c r="D5" s="158" t="s">
        <v>107</v>
      </c>
      <c r="E5" s="87"/>
      <c r="F5" s="87" t="s">
        <v>108</v>
      </c>
      <c r="G5" s="512">
        <f>IF(G6="DESONERADO",'BDI 1'!K28,'BDI 1'!K27)</f>
        <v>0.20730000000000001</v>
      </c>
    </row>
    <row r="6" spans="2:8" ht="28.5" customHeight="1">
      <c r="B6" s="513" t="s">
        <v>54</v>
      </c>
      <c r="C6" s="89" t="str">
        <f>INFO!B21</f>
        <v>Rua Afonso Pessini, Rua Alagoas, Praça Barão do Rio Branco e Rua Santo Antônio - Mogi Guaçu/SP</v>
      </c>
      <c r="D6" s="159" t="s">
        <v>109</v>
      </c>
      <c r="E6" s="422"/>
      <c r="F6" s="160"/>
      <c r="G6" s="514" t="str">
        <f>INFO!B23</f>
        <v>Não Desonerado</v>
      </c>
    </row>
    <row r="7" spans="2:8" ht="21.75" customHeight="1" thickBot="1">
      <c r="B7" s="515" t="s">
        <v>55</v>
      </c>
      <c r="C7" s="161" t="str">
        <f>INFO!B7</f>
        <v>Mogi Guaçu/SP</v>
      </c>
      <c r="D7" s="95" t="s">
        <v>110</v>
      </c>
      <c r="E7" s="96" t="str">
        <f>INFO!B28</f>
        <v>CDHU 196</v>
      </c>
      <c r="F7" s="96" t="str">
        <f>INFO!B29</f>
        <v>SIURB- INFRA- JUL/24</v>
      </c>
      <c r="G7" s="516">
        <f ca="1">TODAY()</f>
        <v>45701</v>
      </c>
    </row>
    <row r="8" spans="2:8" ht="15.75" customHeight="1" thickTop="1" thickBot="1">
      <c r="B8" s="509"/>
      <c r="C8" s="156"/>
      <c r="D8" s="156"/>
      <c r="E8" s="156"/>
      <c r="F8" s="156"/>
      <c r="G8" s="510"/>
    </row>
    <row r="9" spans="2:8" ht="28.5" customHeight="1">
      <c r="B9" s="589" t="s">
        <v>112</v>
      </c>
      <c r="C9" s="590" t="s">
        <v>115</v>
      </c>
      <c r="D9" s="591" t="s">
        <v>209</v>
      </c>
      <c r="E9" s="592" t="s">
        <v>210</v>
      </c>
      <c r="F9" s="592" t="s">
        <v>211</v>
      </c>
      <c r="G9" s="593" t="s">
        <v>212</v>
      </c>
      <c r="H9" s="52"/>
    </row>
    <row r="10" spans="2:8">
      <c r="B10" s="713" t="s">
        <v>124</v>
      </c>
      <c r="C10" s="714" t="s">
        <v>125</v>
      </c>
      <c r="D10" s="573">
        <f>D11/D19</f>
        <v>1.1763036545704727E-2</v>
      </c>
      <c r="E10" s="574">
        <v>1</v>
      </c>
      <c r="F10" s="575"/>
      <c r="G10" s="576"/>
      <c r="H10" s="52"/>
    </row>
    <row r="11" spans="2:8" ht="12.75" customHeight="1">
      <c r="B11" s="713"/>
      <c r="C11" s="714"/>
      <c r="D11" s="577">
        <f>ORÇ!J11</f>
        <v>9687.74</v>
      </c>
      <c r="E11" s="561">
        <f>E10*D11</f>
        <v>9687.74</v>
      </c>
      <c r="F11" s="561"/>
      <c r="G11" s="594"/>
      <c r="H11" s="52"/>
    </row>
    <row r="12" spans="2:8" ht="3.75" customHeight="1">
      <c r="B12" s="562"/>
      <c r="C12" s="563"/>
      <c r="D12" s="578"/>
      <c r="E12" s="564"/>
      <c r="F12" s="588"/>
      <c r="G12" s="585"/>
      <c r="H12" s="52"/>
    </row>
    <row r="13" spans="2:8" ht="15" customHeight="1">
      <c r="B13" s="706" t="s">
        <v>134</v>
      </c>
      <c r="C13" s="704" t="s">
        <v>137</v>
      </c>
      <c r="D13" s="579">
        <f>D14/D19</f>
        <v>0.98823696345429524</v>
      </c>
      <c r="E13" s="580">
        <v>0.4</v>
      </c>
      <c r="F13" s="580">
        <v>0.3</v>
      </c>
      <c r="G13" s="581">
        <v>0.3</v>
      </c>
      <c r="H13" s="52"/>
    </row>
    <row r="14" spans="2:8" ht="13.5" customHeight="1">
      <c r="B14" s="707"/>
      <c r="C14" s="705"/>
      <c r="D14" s="582">
        <f>ORÇ!$J$12+ORÇ!$J$13+ORÇ!$J$14+ORÇ!$J$15</f>
        <v>813887.02</v>
      </c>
      <c r="E14" s="565">
        <f>E13*D14</f>
        <v>325554.80800000002</v>
      </c>
      <c r="F14" s="566">
        <f>F13*D14</f>
        <v>244166.106</v>
      </c>
      <c r="G14" s="583">
        <f>G13*D14</f>
        <v>244166.106</v>
      </c>
      <c r="H14" s="52"/>
    </row>
    <row r="15" spans="2:8" ht="3.75" customHeight="1">
      <c r="B15" s="567"/>
      <c r="C15" s="595"/>
      <c r="D15" s="596"/>
      <c r="E15" s="568"/>
      <c r="F15" s="569"/>
      <c r="G15" s="584"/>
      <c r="H15" s="52"/>
    </row>
    <row r="16" spans="2:8" ht="6" customHeight="1">
      <c r="B16" s="721"/>
      <c r="C16" s="722"/>
      <c r="D16" s="722"/>
      <c r="E16" s="597"/>
      <c r="F16" s="598"/>
      <c r="G16" s="585"/>
      <c r="H16" s="52"/>
    </row>
    <row r="17" spans="2:8" ht="13.9" customHeight="1">
      <c r="B17" s="698" t="s">
        <v>213</v>
      </c>
      <c r="C17" s="708"/>
      <c r="D17" s="711">
        <f>D10+D13</f>
        <v>1</v>
      </c>
      <c r="E17" s="574">
        <f>E18/D19</f>
        <v>0.40705782192742285</v>
      </c>
      <c r="F17" s="574">
        <f>F18/D19</f>
        <v>0.2964710890362886</v>
      </c>
      <c r="G17" s="581">
        <f>G18/D19</f>
        <v>0.2964710890362886</v>
      </c>
      <c r="H17" s="52"/>
    </row>
    <row r="18" spans="2:8" ht="15" customHeight="1">
      <c r="B18" s="709"/>
      <c r="C18" s="710"/>
      <c r="D18" s="712"/>
      <c r="E18" s="570">
        <f>E14+E11</f>
        <v>335242.54800000001</v>
      </c>
      <c r="F18" s="570">
        <f>F14</f>
        <v>244166.106</v>
      </c>
      <c r="G18" s="586">
        <f>G14</f>
        <v>244166.106</v>
      </c>
      <c r="H18" s="52"/>
    </row>
    <row r="19" spans="2:8" ht="13.9" customHeight="1">
      <c r="B19" s="698" t="s">
        <v>214</v>
      </c>
      <c r="C19" s="699"/>
      <c r="D19" s="702">
        <f>ORÇ!J16</f>
        <v>823574.76</v>
      </c>
      <c r="E19" s="574">
        <f t="shared" ref="E19:E20" si="0">E17</f>
        <v>0.40705782192742285</v>
      </c>
      <c r="F19" s="574">
        <f>E19+F17</f>
        <v>0.70352891096371151</v>
      </c>
      <c r="G19" s="587">
        <f>F19+G17</f>
        <v>1</v>
      </c>
      <c r="H19" s="52"/>
    </row>
    <row r="20" spans="2:8" ht="15.75" thickBot="1">
      <c r="B20" s="700"/>
      <c r="C20" s="701"/>
      <c r="D20" s="703"/>
      <c r="E20" s="571">
        <f t="shared" si="0"/>
        <v>335242.54800000001</v>
      </c>
      <c r="F20" s="571">
        <f>E20+F18</f>
        <v>579408.65399999998</v>
      </c>
      <c r="G20" s="572">
        <f>F20+G18</f>
        <v>823574.76</v>
      </c>
      <c r="H20" s="52"/>
    </row>
    <row r="21" spans="2:8">
      <c r="B21" s="107"/>
      <c r="C21" s="107"/>
      <c r="D21" s="107"/>
      <c r="E21" s="107"/>
      <c r="F21" s="107"/>
      <c r="G21" s="107"/>
      <c r="H21" s="52"/>
    </row>
    <row r="22" spans="2:8">
      <c r="B22" s="52" t="s">
        <v>215</v>
      </c>
      <c r="C22" s="52"/>
      <c r="D22" s="52"/>
      <c r="E22" s="52"/>
      <c r="F22" s="52"/>
      <c r="G22" s="52"/>
      <c r="H22" s="52"/>
    </row>
    <row r="23" spans="2:8">
      <c r="B23" s="697">
        <f ca="1">'MEM CALCULO'!C44</f>
        <v>45701</v>
      </c>
      <c r="C23" s="697"/>
      <c r="D23" s="52"/>
      <c r="E23" s="52"/>
      <c r="F23" s="52"/>
      <c r="G23" s="52"/>
      <c r="H23" s="52"/>
    </row>
    <row r="24" spans="2:8">
      <c r="B24" s="52"/>
      <c r="C24" s="52"/>
      <c r="D24" s="52"/>
      <c r="E24" s="52"/>
      <c r="F24" s="52"/>
      <c r="G24" s="52"/>
      <c r="H24" s="52"/>
    </row>
    <row r="25" spans="2:8" ht="15.75" customHeight="1">
      <c r="B25" s="52"/>
      <c r="C25" s="52"/>
      <c r="D25" s="52"/>
      <c r="E25" s="52"/>
      <c r="F25" s="52"/>
      <c r="G25" s="52"/>
    </row>
    <row r="26" spans="2:8" ht="34.5" customHeight="1">
      <c r="B26" s="52"/>
      <c r="C26" s="52"/>
      <c r="D26" s="52"/>
      <c r="E26" s="52"/>
      <c r="F26" s="52"/>
      <c r="G26" s="52"/>
    </row>
    <row r="27" spans="2:8" ht="15" customHeight="1">
      <c r="B27" s="52"/>
      <c r="C27" s="52"/>
      <c r="D27" s="52"/>
      <c r="E27" s="52"/>
      <c r="F27" s="52"/>
      <c r="G27" s="52"/>
    </row>
    <row r="28" spans="2:8" ht="15" customHeight="1">
      <c r="B28" s="52"/>
      <c r="C28" s="52"/>
      <c r="D28" s="52"/>
      <c r="E28" s="52"/>
      <c r="F28" s="52"/>
      <c r="G28" s="52"/>
    </row>
    <row r="29" spans="2:8">
      <c r="B29" s="52"/>
      <c r="C29" s="52"/>
      <c r="D29" s="52"/>
      <c r="E29" s="52"/>
      <c r="F29" s="52"/>
      <c r="G29" s="52"/>
    </row>
    <row r="30" spans="2:8">
      <c r="B30" s="52"/>
      <c r="C30" s="52"/>
      <c r="D30" s="52"/>
      <c r="E30" s="52"/>
      <c r="F30" s="52"/>
      <c r="G30" s="52"/>
    </row>
    <row r="31" spans="2:8">
      <c r="B31" s="52"/>
      <c r="C31" s="52"/>
      <c r="D31" s="52"/>
      <c r="E31" s="52"/>
      <c r="F31" s="52"/>
      <c r="G31" s="52"/>
    </row>
    <row r="32" spans="2:8">
      <c r="B32" s="52"/>
      <c r="C32" s="52"/>
      <c r="D32" s="52"/>
      <c r="E32" s="52"/>
      <c r="F32" s="52"/>
      <c r="G32" s="52"/>
    </row>
    <row r="33" spans="2:7">
      <c r="B33" s="52"/>
      <c r="C33" s="52"/>
      <c r="D33" s="52"/>
      <c r="E33" s="52"/>
      <c r="F33" s="52"/>
      <c r="G33" s="52"/>
    </row>
  </sheetData>
  <mergeCells count="12">
    <mergeCell ref="B10:B11"/>
    <mergeCell ref="C10:C11"/>
    <mergeCell ref="B2:G2"/>
    <mergeCell ref="B3:G3"/>
    <mergeCell ref="B16:D16"/>
    <mergeCell ref="B23:C23"/>
    <mergeCell ref="B19:C20"/>
    <mergeCell ref="D19:D20"/>
    <mergeCell ref="C13:C14"/>
    <mergeCell ref="B13:B14"/>
    <mergeCell ref="B17:C18"/>
    <mergeCell ref="D17:D18"/>
  </mergeCells>
  <printOptions horizontalCentered="1"/>
  <pageMargins left="0.25" right="0.25" top="0.75" bottom="0.75" header="0.51180555555555496" footer="0.3"/>
  <pageSetup paperSize="9" fitToHeight="99" orientation="landscape" verticalDpi="300" r:id="rId1"/>
  <headerFooter>
    <oddFooter>&amp;R&amp;P / &amp;N</oddFooter>
  </headerFooter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41"/>
  <sheetViews>
    <sheetView view="pageBreakPreview" zoomScaleNormal="100" workbookViewId="0">
      <selection activeCell="B20" sqref="B20"/>
    </sheetView>
  </sheetViews>
  <sheetFormatPr defaultColWidth="9.140625" defaultRowHeight="15"/>
  <cols>
    <col min="1" max="1" width="8.140625" style="162" customWidth="1"/>
    <col min="2" max="2" width="40.7109375" style="162" customWidth="1"/>
    <col min="3" max="3" width="9.28515625" style="163" customWidth="1"/>
    <col min="4" max="4" width="17.28515625" style="163" customWidth="1"/>
    <col min="5" max="5" width="14.85546875" style="163" customWidth="1"/>
    <col min="6" max="6" width="17.28515625" style="162" customWidth="1"/>
    <col min="7" max="7" width="15.28515625" style="162" customWidth="1"/>
    <col min="8" max="8" width="17.28515625" style="162" customWidth="1"/>
    <col min="9" max="9" width="14.5703125" style="162" customWidth="1"/>
    <col min="10" max="10" width="16.7109375" style="162" customWidth="1"/>
    <col min="11" max="11" width="4.7109375" style="162" customWidth="1"/>
    <col min="12" max="256" width="9.140625" style="162"/>
    <col min="257" max="257" width="5.42578125" style="162" customWidth="1"/>
    <col min="258" max="258" width="40.7109375" style="162" customWidth="1"/>
    <col min="259" max="259" width="9.28515625" style="162" customWidth="1"/>
    <col min="260" max="260" width="17.28515625" style="162" customWidth="1"/>
    <col min="261" max="261" width="14.85546875" style="162" customWidth="1"/>
    <col min="262" max="262" width="17.28515625" style="162" customWidth="1"/>
    <col min="263" max="263" width="15.28515625" style="162" customWidth="1"/>
    <col min="264" max="264" width="17.28515625" style="162" customWidth="1"/>
    <col min="265" max="265" width="14.5703125" style="162" customWidth="1"/>
    <col min="266" max="266" width="16.7109375" style="162" customWidth="1"/>
    <col min="267" max="267" width="4.7109375" style="162" customWidth="1"/>
    <col min="268" max="512" width="9.140625" style="162"/>
    <col min="513" max="513" width="5.42578125" style="162" customWidth="1"/>
    <col min="514" max="514" width="40.7109375" style="162" customWidth="1"/>
    <col min="515" max="515" width="9.28515625" style="162" customWidth="1"/>
    <col min="516" max="516" width="17.28515625" style="162" customWidth="1"/>
    <col min="517" max="517" width="14.85546875" style="162" customWidth="1"/>
    <col min="518" max="518" width="17.28515625" style="162" customWidth="1"/>
    <col min="519" max="519" width="15.28515625" style="162" customWidth="1"/>
    <col min="520" max="520" width="17.28515625" style="162" customWidth="1"/>
    <col min="521" max="521" width="14.5703125" style="162" customWidth="1"/>
    <col min="522" max="522" width="16.7109375" style="162" customWidth="1"/>
    <col min="523" max="523" width="4.7109375" style="162" customWidth="1"/>
    <col min="524" max="768" width="9.140625" style="162"/>
    <col min="769" max="769" width="5.42578125" style="162" customWidth="1"/>
    <col min="770" max="770" width="40.7109375" style="162" customWidth="1"/>
    <col min="771" max="771" width="9.28515625" style="162" customWidth="1"/>
    <col min="772" max="772" width="17.28515625" style="162" customWidth="1"/>
    <col min="773" max="773" width="14.85546875" style="162" customWidth="1"/>
    <col min="774" max="774" width="17.28515625" style="162" customWidth="1"/>
    <col min="775" max="775" width="15.28515625" style="162" customWidth="1"/>
    <col min="776" max="776" width="17.28515625" style="162" customWidth="1"/>
    <col min="777" max="777" width="14.5703125" style="162" customWidth="1"/>
    <col min="778" max="778" width="16.7109375" style="162" customWidth="1"/>
    <col min="779" max="779" width="4.7109375" style="162" customWidth="1"/>
    <col min="780" max="1024" width="9.140625" style="162"/>
  </cols>
  <sheetData>
    <row r="1" spans="1:10" s="165" customFormat="1" ht="18" customHeight="1">
      <c r="A1" s="164" t="s">
        <v>216</v>
      </c>
      <c r="C1" s="164" t="s">
        <v>217</v>
      </c>
      <c r="G1" s="166"/>
      <c r="H1" s="166"/>
      <c r="I1" s="166"/>
      <c r="J1" s="166"/>
    </row>
    <row r="2" spans="1:10" ht="5.25" customHeight="1"/>
    <row r="3" spans="1:10" ht="13.5" customHeight="1">
      <c r="A3" s="723" t="s">
        <v>218</v>
      </c>
      <c r="B3" s="723"/>
      <c r="C3" s="723"/>
      <c r="D3" s="723"/>
      <c r="F3" s="724" t="s">
        <v>219</v>
      </c>
      <c r="G3" s="724"/>
      <c r="H3" s="724"/>
      <c r="I3" s="168"/>
      <c r="J3" s="168"/>
    </row>
    <row r="4" spans="1:10" ht="13.5" customHeight="1">
      <c r="A4" s="725" t="s">
        <v>220</v>
      </c>
      <c r="B4" s="725"/>
      <c r="C4" s="725"/>
      <c r="D4" s="725"/>
      <c r="F4" s="726" t="str">
        <f>INFO!B7</f>
        <v>Mogi Guaçu/SP</v>
      </c>
      <c r="G4" s="726"/>
      <c r="H4" s="726"/>
      <c r="I4" s="169"/>
      <c r="J4" s="169"/>
    </row>
    <row r="5" spans="1:10" ht="5.25" customHeight="1">
      <c r="F5" s="170"/>
    </row>
    <row r="6" spans="1:10" ht="12.75" customHeight="1">
      <c r="A6" s="171" t="s">
        <v>221</v>
      </c>
      <c r="B6" s="172"/>
      <c r="C6" s="173"/>
      <c r="D6" s="174"/>
      <c r="F6" s="175" t="s">
        <v>222</v>
      </c>
      <c r="G6" s="176"/>
      <c r="H6" s="176"/>
      <c r="I6" s="177"/>
      <c r="J6" s="167" t="s">
        <v>223</v>
      </c>
    </row>
    <row r="7" spans="1:10" ht="12.75" customHeight="1">
      <c r="A7" s="178"/>
      <c r="B7" s="727" t="str">
        <f>INFO!B20</f>
        <v>Recapeamento de Ruas do Município</v>
      </c>
      <c r="C7" s="727"/>
      <c r="D7" s="727"/>
      <c r="E7" s="162"/>
      <c r="F7" s="179" t="s">
        <v>224</v>
      </c>
      <c r="G7" s="180"/>
      <c r="H7" s="180"/>
      <c r="I7" s="181"/>
      <c r="J7" s="182" t="e">
        <f>INFO!#REF!</f>
        <v>#REF!</v>
      </c>
    </row>
    <row r="8" spans="1:10" ht="18" customHeight="1">
      <c r="A8" s="183"/>
      <c r="F8" s="184" t="s">
        <v>225</v>
      </c>
      <c r="G8" s="185"/>
      <c r="H8" s="185"/>
      <c r="I8" s="181"/>
      <c r="J8" s="186"/>
    </row>
    <row r="9" spans="1:10" ht="6.75" customHeight="1"/>
    <row r="10" spans="1:10" ht="18" customHeight="1">
      <c r="A10" s="187" t="s">
        <v>112</v>
      </c>
      <c r="B10" s="188" t="s">
        <v>226</v>
      </c>
      <c r="C10" s="189" t="s">
        <v>186</v>
      </c>
      <c r="D10" s="728" t="s">
        <v>227</v>
      </c>
      <c r="E10" s="728"/>
      <c r="F10" s="729" t="s">
        <v>228</v>
      </c>
      <c r="G10" s="729"/>
      <c r="H10" s="729" t="s">
        <v>229</v>
      </c>
      <c r="I10" s="729"/>
      <c r="J10" s="190"/>
    </row>
    <row r="11" spans="1:10" ht="18" customHeight="1">
      <c r="A11" s="191"/>
      <c r="B11" s="192"/>
      <c r="C11" s="193"/>
      <c r="D11" s="730" t="s">
        <v>230</v>
      </c>
      <c r="E11" s="730"/>
      <c r="F11" s="730" t="s">
        <v>231</v>
      </c>
      <c r="G11" s="730"/>
      <c r="H11" s="730" t="s">
        <v>231</v>
      </c>
      <c r="I11" s="730"/>
      <c r="J11" s="194" t="s">
        <v>120</v>
      </c>
    </row>
    <row r="12" spans="1:10" ht="55.5" customHeight="1">
      <c r="A12" s="178" t="s">
        <v>232</v>
      </c>
      <c r="B12" s="195" t="s">
        <v>232</v>
      </c>
      <c r="C12" s="196" t="s">
        <v>232</v>
      </c>
      <c r="D12" s="197" t="s">
        <v>233</v>
      </c>
      <c r="E12" s="198" t="s">
        <v>234</v>
      </c>
      <c r="F12" s="197" t="s">
        <v>233</v>
      </c>
      <c r="G12" s="197" t="s">
        <v>235</v>
      </c>
      <c r="H12" s="197" t="s">
        <v>233</v>
      </c>
      <c r="I12" s="197" t="s">
        <v>236</v>
      </c>
      <c r="J12" s="199"/>
    </row>
    <row r="13" spans="1:10" ht="15.75">
      <c r="A13" s="200"/>
      <c r="B13" s="201" t="e">
        <f>ORÇ!#REF!</f>
        <v>#REF!</v>
      </c>
      <c r="C13" s="202" t="s">
        <v>237</v>
      </c>
      <c r="D13" s="731" t="s">
        <v>238</v>
      </c>
      <c r="E13" s="731"/>
      <c r="F13" s="732"/>
      <c r="G13" s="732"/>
      <c r="H13" s="732"/>
      <c r="I13" s="732"/>
      <c r="J13" s="203">
        <f>SUM(D13)</f>
        <v>0</v>
      </c>
    </row>
    <row r="14" spans="1:10" ht="15.75">
      <c r="A14" s="204"/>
      <c r="B14" s="205"/>
      <c r="C14" s="206" t="s">
        <v>239</v>
      </c>
      <c r="D14" s="733" t="e">
        <f>ORÇ!#REF!</f>
        <v>#REF!</v>
      </c>
      <c r="E14" s="733"/>
      <c r="F14" s="734"/>
      <c r="G14" s="734"/>
      <c r="H14" s="734"/>
      <c r="I14" s="734"/>
      <c r="J14" s="203" t="e">
        <f>SUM(D14)</f>
        <v>#REF!</v>
      </c>
    </row>
    <row r="15" spans="1:10" ht="15.75">
      <c r="A15" s="200"/>
      <c r="B15" s="207" t="e">
        <f>ORÇ!#REF!</f>
        <v>#REF!</v>
      </c>
      <c r="C15" s="202" t="s">
        <v>237</v>
      </c>
      <c r="D15" s="731" t="s">
        <v>240</v>
      </c>
      <c r="E15" s="731"/>
      <c r="F15" s="732"/>
      <c r="G15" s="732"/>
      <c r="H15" s="732"/>
      <c r="I15" s="732"/>
      <c r="J15" s="203">
        <f>SUM(D15:I15)</f>
        <v>0</v>
      </c>
    </row>
    <row r="16" spans="1:10" ht="15.75">
      <c r="A16" s="204"/>
      <c r="B16" s="205"/>
      <c r="C16" s="206" t="s">
        <v>239</v>
      </c>
      <c r="D16" s="733" t="e">
        <f>ORÇ!#REF!</f>
        <v>#REF!</v>
      </c>
      <c r="E16" s="733"/>
      <c r="F16" s="734"/>
      <c r="G16" s="734"/>
      <c r="H16" s="734"/>
      <c r="I16" s="734"/>
      <c r="J16" s="203" t="e">
        <f>SUM(D16:I16)</f>
        <v>#REF!</v>
      </c>
    </row>
    <row r="17" spans="1:10" ht="15.75">
      <c r="A17" s="200"/>
      <c r="B17" s="208"/>
      <c r="C17" s="202"/>
      <c r="D17" s="732"/>
      <c r="E17" s="732"/>
      <c r="F17" s="732"/>
      <c r="G17" s="732"/>
      <c r="H17" s="732"/>
      <c r="I17" s="732"/>
      <c r="J17" s="209">
        <f t="shared" ref="J17:J24" si="0">D17+F17</f>
        <v>0</v>
      </c>
    </row>
    <row r="18" spans="1:10" ht="15.75">
      <c r="A18" s="210"/>
      <c r="B18" s="211"/>
      <c r="C18" s="206"/>
      <c r="D18" s="734"/>
      <c r="E18" s="734"/>
      <c r="F18" s="734"/>
      <c r="G18" s="734"/>
      <c r="H18" s="734"/>
      <c r="I18" s="734"/>
      <c r="J18" s="209">
        <f t="shared" si="0"/>
        <v>0</v>
      </c>
    </row>
    <row r="19" spans="1:10" ht="15.75">
      <c r="A19" s="200"/>
      <c r="B19" s="208"/>
      <c r="C19" s="202"/>
      <c r="D19" s="732"/>
      <c r="E19" s="732"/>
      <c r="F19" s="732"/>
      <c r="G19" s="732"/>
      <c r="H19" s="732"/>
      <c r="I19" s="732"/>
      <c r="J19" s="209">
        <f t="shared" si="0"/>
        <v>0</v>
      </c>
    </row>
    <row r="20" spans="1:10" ht="15.75">
      <c r="A20" s="210"/>
      <c r="B20" s="211"/>
      <c r="C20" s="206"/>
      <c r="D20" s="734"/>
      <c r="E20" s="734"/>
      <c r="F20" s="734"/>
      <c r="G20" s="734"/>
      <c r="H20" s="734"/>
      <c r="I20" s="734"/>
      <c r="J20" s="209">
        <f t="shared" si="0"/>
        <v>0</v>
      </c>
    </row>
    <row r="21" spans="1:10" ht="15.75">
      <c r="A21" s="200"/>
      <c r="B21" s="208"/>
      <c r="C21" s="202"/>
      <c r="D21" s="732"/>
      <c r="E21" s="732"/>
      <c r="F21" s="732"/>
      <c r="G21" s="732"/>
      <c r="H21" s="732"/>
      <c r="I21" s="732"/>
      <c r="J21" s="209">
        <f t="shared" si="0"/>
        <v>0</v>
      </c>
    </row>
    <row r="22" spans="1:10" ht="15.75">
      <c r="A22" s="210"/>
      <c r="B22" s="211"/>
      <c r="C22" s="206"/>
      <c r="D22" s="734"/>
      <c r="E22" s="734"/>
      <c r="F22" s="734"/>
      <c r="G22" s="734"/>
      <c r="H22" s="734"/>
      <c r="I22" s="734"/>
      <c r="J22" s="209">
        <f t="shared" si="0"/>
        <v>0</v>
      </c>
    </row>
    <row r="23" spans="1:10" ht="15.75">
      <c r="A23" s="200"/>
      <c r="B23" s="208"/>
      <c r="C23" s="202"/>
      <c r="D23" s="732"/>
      <c r="E23" s="732"/>
      <c r="F23" s="732"/>
      <c r="G23" s="732"/>
      <c r="H23" s="732"/>
      <c r="I23" s="732"/>
      <c r="J23" s="209">
        <f t="shared" si="0"/>
        <v>0</v>
      </c>
    </row>
    <row r="24" spans="1:10" ht="15.75">
      <c r="A24" s="210"/>
      <c r="B24" s="211"/>
      <c r="C24" s="206"/>
      <c r="D24" s="734"/>
      <c r="E24" s="734"/>
      <c r="F24" s="734"/>
      <c r="G24" s="734"/>
      <c r="H24" s="734"/>
      <c r="I24" s="734"/>
      <c r="J24" s="209">
        <f t="shared" si="0"/>
        <v>0</v>
      </c>
    </row>
    <row r="25" spans="1:10" ht="6.75" customHeight="1">
      <c r="A25" s="212"/>
      <c r="B25" s="213"/>
      <c r="C25" s="214"/>
      <c r="D25" s="215"/>
      <c r="E25" s="215"/>
      <c r="F25" s="216"/>
      <c r="G25" s="217"/>
      <c r="H25" s="216"/>
      <c r="I25" s="217"/>
      <c r="J25" s="218"/>
    </row>
    <row r="26" spans="1:10" ht="14.25" customHeight="1">
      <c r="A26" s="219" t="s">
        <v>241</v>
      </c>
      <c r="B26" s="220"/>
      <c r="C26" s="221"/>
      <c r="D26" s="735">
        <f>INFO!B16</f>
        <v>0</v>
      </c>
      <c r="E26" s="735"/>
      <c r="F26" s="735">
        <f>F28-F27</f>
        <v>0</v>
      </c>
      <c r="G26" s="735"/>
      <c r="H26" s="735">
        <f>H28-H27</f>
        <v>0</v>
      </c>
      <c r="I26" s="735"/>
      <c r="J26" s="222">
        <f>SUM(D26:I26)</f>
        <v>0</v>
      </c>
    </row>
    <row r="27" spans="1:10" ht="17.25" customHeight="1">
      <c r="A27" s="223" t="s">
        <v>242</v>
      </c>
      <c r="B27" s="220"/>
      <c r="C27" s="221"/>
      <c r="D27" s="736" t="e">
        <f>D28-D26</f>
        <v>#REF!</v>
      </c>
      <c r="E27" s="736"/>
      <c r="F27" s="736"/>
      <c r="G27" s="736"/>
      <c r="H27" s="736"/>
      <c r="I27" s="736"/>
      <c r="J27" s="222" t="e">
        <f>SUM(D27:I27)</f>
        <v>#REF!</v>
      </c>
    </row>
    <row r="28" spans="1:10" s="226" customFormat="1" ht="15.75" customHeight="1">
      <c r="A28" s="219" t="s">
        <v>243</v>
      </c>
      <c r="B28" s="224"/>
      <c r="C28" s="225"/>
      <c r="D28" s="735" t="e">
        <f>D14+D16+D18+D20+D22+D24</f>
        <v>#REF!</v>
      </c>
      <c r="E28" s="735"/>
      <c r="F28" s="735">
        <f>SUM(F16)</f>
        <v>0</v>
      </c>
      <c r="G28" s="735"/>
      <c r="H28" s="735">
        <f>SUM(H16)</f>
        <v>0</v>
      </c>
      <c r="I28" s="735"/>
      <c r="J28" s="222" t="e">
        <f>SUM(J16+J14+#REF!)</f>
        <v>#REF!</v>
      </c>
    </row>
    <row r="29" spans="1:10" s="226" customFormat="1" ht="4.5" customHeight="1">
      <c r="A29" s="227"/>
      <c r="B29" s="228"/>
      <c r="C29" s="229"/>
      <c r="D29" s="230"/>
      <c r="E29" s="230"/>
      <c r="F29" s="231"/>
      <c r="G29" s="231"/>
      <c r="H29" s="231"/>
      <c r="I29" s="231"/>
      <c r="J29" s="230"/>
    </row>
    <row r="30" spans="1:10" ht="9" customHeight="1">
      <c r="F30" s="165"/>
      <c r="G30" s="165"/>
      <c r="H30" s="165"/>
      <c r="I30" s="165"/>
      <c r="J30" s="165"/>
    </row>
    <row r="31" spans="1:10" ht="15" customHeight="1">
      <c r="A31" s="232" t="s">
        <v>244</v>
      </c>
      <c r="B31" s="165"/>
      <c r="C31" s="233"/>
      <c r="D31" s="233"/>
      <c r="E31" s="233"/>
      <c r="F31" s="234"/>
    </row>
    <row r="32" spans="1:10" ht="20.25" customHeight="1">
      <c r="A32" s="235" t="s">
        <v>245</v>
      </c>
      <c r="B32" s="236" t="str">
        <f>INFO!B32</f>
        <v>Fernando Eduardo Fernandes Lima</v>
      </c>
      <c r="C32" s="237"/>
      <c r="D32" s="237"/>
      <c r="E32" s="237"/>
      <c r="F32" s="234"/>
    </row>
    <row r="33" spans="1:5" ht="14.25" customHeight="1">
      <c r="A33" s="238" t="s">
        <v>38</v>
      </c>
      <c r="B33" s="236" t="str">
        <f>INFO!B33</f>
        <v>507.063.638-3</v>
      </c>
      <c r="C33" s="233" t="s">
        <v>232</v>
      </c>
      <c r="D33" s="233"/>
      <c r="E33" s="233"/>
    </row>
    <row r="34" spans="1:5" ht="14.25" customHeight="1">
      <c r="A34" s="238" t="s">
        <v>246</v>
      </c>
      <c r="B34" s="236" t="str">
        <f>INFO!B34</f>
        <v>Assessor I</v>
      </c>
      <c r="C34" s="233"/>
      <c r="D34" s="233"/>
      <c r="E34" s="233"/>
    </row>
    <row r="35" spans="1:5" ht="17.25" customHeight="1">
      <c r="A35" s="162" t="s">
        <v>247</v>
      </c>
    </row>
    <row r="36" spans="1:5" ht="18" customHeight="1">
      <c r="B36" s="239" t="s">
        <v>248</v>
      </c>
      <c r="C36" s="240"/>
    </row>
    <row r="37" spans="1:5" ht="18" customHeight="1">
      <c r="B37" s="241" t="s">
        <v>249</v>
      </c>
      <c r="C37" s="242"/>
    </row>
    <row r="38" spans="1:5" ht="18" customHeight="1">
      <c r="B38" s="241" t="s">
        <v>250</v>
      </c>
      <c r="C38" s="242"/>
    </row>
    <row r="39" spans="1:5" ht="5.25" customHeight="1">
      <c r="A39" s="165"/>
      <c r="B39" s="243"/>
      <c r="C39" s="242"/>
    </row>
    <row r="40" spans="1:5" ht="18" customHeight="1">
      <c r="A40" s="165"/>
      <c r="B40" s="244" t="s">
        <v>251</v>
      </c>
      <c r="C40" s="245"/>
    </row>
    <row r="41" spans="1:5" ht="18" customHeight="1"/>
  </sheetData>
  <mergeCells count="56">
    <mergeCell ref="D28:E28"/>
    <mergeCell ref="F28:G28"/>
    <mergeCell ref="H28:I28"/>
    <mergeCell ref="D26:E26"/>
    <mergeCell ref="F26:G26"/>
    <mergeCell ref="H26:I26"/>
    <mergeCell ref="D27:E27"/>
    <mergeCell ref="F27:G27"/>
    <mergeCell ref="H27:I27"/>
    <mergeCell ref="D23:E23"/>
    <mergeCell ref="F23:G23"/>
    <mergeCell ref="H23:I23"/>
    <mergeCell ref="D24:E24"/>
    <mergeCell ref="F24:G24"/>
    <mergeCell ref="H24:I24"/>
    <mergeCell ref="D21:E21"/>
    <mergeCell ref="F21:G21"/>
    <mergeCell ref="H21:I21"/>
    <mergeCell ref="D22:E22"/>
    <mergeCell ref="F22:G22"/>
    <mergeCell ref="H22:I22"/>
    <mergeCell ref="D19:E19"/>
    <mergeCell ref="F19:G19"/>
    <mergeCell ref="H19:I19"/>
    <mergeCell ref="D20:E20"/>
    <mergeCell ref="F20:G20"/>
    <mergeCell ref="H20:I20"/>
    <mergeCell ref="D17:E17"/>
    <mergeCell ref="F17:G17"/>
    <mergeCell ref="H17:I17"/>
    <mergeCell ref="D18:E18"/>
    <mergeCell ref="F18:G18"/>
    <mergeCell ref="H18:I18"/>
    <mergeCell ref="D15:E15"/>
    <mergeCell ref="F15:G15"/>
    <mergeCell ref="H15:I15"/>
    <mergeCell ref="D16:E16"/>
    <mergeCell ref="F16:G16"/>
    <mergeCell ref="H16:I16"/>
    <mergeCell ref="D13:E13"/>
    <mergeCell ref="F13:G13"/>
    <mergeCell ref="H13:I13"/>
    <mergeCell ref="D14:E14"/>
    <mergeCell ref="F14:G14"/>
    <mergeCell ref="H14:I14"/>
    <mergeCell ref="D10:E10"/>
    <mergeCell ref="F10:G10"/>
    <mergeCell ref="H10:I10"/>
    <mergeCell ref="D11:E11"/>
    <mergeCell ref="F11:G11"/>
    <mergeCell ref="H11:I11"/>
    <mergeCell ref="A3:D3"/>
    <mergeCell ref="F3:H3"/>
    <mergeCell ref="A4:D4"/>
    <mergeCell ref="F4:H4"/>
    <mergeCell ref="B7:D7"/>
  </mergeCells>
  <pageMargins left="0.51180555555555496" right="0.51180555555555496" top="0.78749999999999998" bottom="0.78749999999999998" header="0.51180555555555496" footer="0.51180555555555496"/>
  <pageSetup paperSize="9" scale="52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9D9D9"/>
    <pageSetUpPr fitToPage="1"/>
  </sheetPr>
  <dimension ref="A1:K43"/>
  <sheetViews>
    <sheetView view="pageBreakPreview" zoomScaleNormal="100" workbookViewId="0">
      <selection activeCell="B20" sqref="B20"/>
    </sheetView>
  </sheetViews>
  <sheetFormatPr defaultColWidth="8.7109375" defaultRowHeight="15"/>
  <cols>
    <col min="2" max="2" width="13.140625" customWidth="1"/>
    <col min="4" max="4" width="22.85546875" customWidth="1"/>
    <col min="6" max="6" width="11.42578125" customWidth="1"/>
    <col min="11" max="11" width="16.42578125" customWidth="1"/>
  </cols>
  <sheetData>
    <row r="1" spans="1:11">
      <c r="A1" s="739" t="s">
        <v>252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</row>
    <row r="2" spans="1:11">
      <c r="A2" s="739" t="s">
        <v>253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</row>
    <row r="4" spans="1:11" ht="26.25">
      <c r="A4" s="740" t="str">
        <f>INFO!B6</f>
        <v>Prefeitura Municipal de Mogi Guaçu</v>
      </c>
      <c r="B4" s="740"/>
      <c r="C4" s="740"/>
      <c r="D4" s="740"/>
      <c r="E4" s="740"/>
      <c r="F4" s="740"/>
      <c r="G4" s="740"/>
      <c r="H4" s="740"/>
      <c r="I4" s="740"/>
      <c r="J4" s="740"/>
      <c r="K4" s="740"/>
    </row>
    <row r="5" spans="1:11" ht="15.75">
      <c r="A5" s="741" t="s">
        <v>254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</row>
    <row r="6" spans="1:11">
      <c r="A6" s="246" t="s">
        <v>255</v>
      </c>
      <c r="B6" s="247" t="str">
        <f>INFO!B11</f>
        <v>Recapeamento de Ruas do Município</v>
      </c>
      <c r="C6" s="248"/>
      <c r="D6" s="248"/>
      <c r="E6" s="246" t="s">
        <v>256</v>
      </c>
      <c r="F6" s="249" t="str">
        <f>INFO!B32</f>
        <v>Fernando Eduardo Fernandes Lima</v>
      </c>
      <c r="G6" s="250"/>
      <c r="H6" s="251"/>
      <c r="I6" s="252"/>
      <c r="J6" s="252"/>
      <c r="K6" s="742" t="str">
        <f>INFO!B25</f>
        <v>REVISÃO 02</v>
      </c>
    </row>
    <row r="7" spans="1:11" ht="15.75">
      <c r="A7" s="253" t="s">
        <v>257</v>
      </c>
      <c r="B7" s="254" t="str">
        <f>INFO!B21</f>
        <v>Rua Afonso Pessini, Rua Alagoas, Praça Barão do Rio Branco e Rua Santo Antônio - Mogi Guaçu/SP</v>
      </c>
      <c r="C7" s="255"/>
      <c r="D7" s="255"/>
      <c r="E7" s="253" t="s">
        <v>38</v>
      </c>
      <c r="F7" s="256" t="str">
        <f>INFO!B33</f>
        <v>507.063.638-3</v>
      </c>
      <c r="G7" s="257"/>
      <c r="H7" s="258"/>
      <c r="K7" s="742"/>
    </row>
    <row r="8" spans="1:11" ht="15.75">
      <c r="A8" s="259" t="s">
        <v>258</v>
      </c>
      <c r="B8" s="260">
        <f>INFO!B8</f>
        <v>0</v>
      </c>
      <c r="C8" s="261"/>
      <c r="D8" s="261"/>
      <c r="E8" s="259" t="s">
        <v>246</v>
      </c>
      <c r="F8" s="262" t="str">
        <f>INFO!B34</f>
        <v>Assessor I</v>
      </c>
      <c r="G8" s="263"/>
      <c r="H8" s="264"/>
      <c r="I8" s="265"/>
      <c r="J8" s="265"/>
      <c r="K8" s="742"/>
    </row>
    <row r="10" spans="1:11" ht="15.75">
      <c r="A10" s="266" t="s">
        <v>259</v>
      </c>
    </row>
    <row r="11" spans="1:11">
      <c r="A11" s="267" t="s">
        <v>260</v>
      </c>
    </row>
    <row r="13" spans="1:11">
      <c r="A13" s="268" t="s">
        <v>261</v>
      </c>
      <c r="C13" s="269" t="str">
        <f>B7</f>
        <v>Rua Afonso Pessini, Rua Alagoas, Praça Barão do Rio Branco e Rua Santo Antônio - Mogi Guaçu/SP</v>
      </c>
      <c r="H13" s="737" t="s">
        <v>262</v>
      </c>
      <c r="I13" s="738"/>
    </row>
    <row r="14" spans="1:11">
      <c r="A14" s="268" t="s">
        <v>263</v>
      </c>
      <c r="C14" t="s">
        <v>264</v>
      </c>
      <c r="H14" s="737"/>
      <c r="I14" s="738"/>
    </row>
    <row r="39" spans="8:11" ht="54" customHeight="1"/>
    <row r="40" spans="8:11" ht="90" customHeight="1"/>
    <row r="41" spans="8:11">
      <c r="H41" s="270" t="str">
        <f t="shared" ref="H41:I43" si="0">E6</f>
        <v>Engº:</v>
      </c>
      <c r="I41" s="270" t="str">
        <f t="shared" si="0"/>
        <v>Fernando Eduardo Fernandes Lima</v>
      </c>
      <c r="J41" s="271"/>
      <c r="K41" s="271"/>
    </row>
    <row r="42" spans="8:11">
      <c r="H42" s="272" t="str">
        <f t="shared" si="0"/>
        <v>CREA:</v>
      </c>
      <c r="I42" s="272" t="str">
        <f t="shared" si="0"/>
        <v>507.063.638-3</v>
      </c>
    </row>
    <row r="43" spans="8:11">
      <c r="H43" s="272" t="str">
        <f t="shared" si="0"/>
        <v>A.R.T.:</v>
      </c>
      <c r="I43" s="272" t="str">
        <f t="shared" si="0"/>
        <v>Assessor I</v>
      </c>
    </row>
  </sheetData>
  <mergeCells count="7">
    <mergeCell ref="H13:H14"/>
    <mergeCell ref="I13:I14"/>
    <mergeCell ref="A1:K1"/>
    <mergeCell ref="A2:K2"/>
    <mergeCell ref="A4:K4"/>
    <mergeCell ref="A5:K5"/>
    <mergeCell ref="K6:K8"/>
  </mergeCells>
  <printOptions horizontalCentered="1"/>
  <pageMargins left="0.51180555555555496" right="0.51180555555555496" top="0.39374999999999999" bottom="0.78749999999999998" header="0.51180555555555496" footer="0.31527777777777799"/>
  <pageSetup paperSize="9" scale="73" fitToHeight="99" orientation="portrait" horizontalDpi="300" verticalDpi="300" r:id="rId1"/>
  <headerFooter>
    <oddFooter>&amp;R&amp;P /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4"/>
  <sheetViews>
    <sheetView view="pageBreakPreview" zoomScaleNormal="100" workbookViewId="0">
      <selection activeCell="B20" sqref="B20"/>
    </sheetView>
  </sheetViews>
  <sheetFormatPr defaultColWidth="8.7109375" defaultRowHeight="15"/>
  <cols>
    <col min="1" max="1" width="12" customWidth="1"/>
    <col min="2" max="2" width="14.28515625" customWidth="1"/>
    <col min="3" max="3" width="13" customWidth="1"/>
    <col min="4" max="4" width="34.85546875" customWidth="1"/>
    <col min="6" max="6" width="11.42578125" customWidth="1"/>
    <col min="9" max="9" width="11.5703125" customWidth="1"/>
    <col min="11" max="11" width="17.28515625" customWidth="1"/>
  </cols>
  <sheetData>
    <row r="1" spans="1:11" ht="23.25" customHeight="1">
      <c r="A1" s="745" t="str">
        <f>INFO!B6</f>
        <v>Prefeitura Municipal de Mogi Guaçu</v>
      </c>
      <c r="B1" s="745"/>
      <c r="C1" s="745"/>
      <c r="D1" s="745"/>
      <c r="E1" s="745"/>
      <c r="F1" s="745"/>
      <c r="G1" s="745"/>
      <c r="H1" s="745"/>
      <c r="I1" s="745"/>
      <c r="J1" s="745"/>
      <c r="K1" s="745"/>
    </row>
    <row r="2" spans="1:11" ht="18" customHeight="1">
      <c r="A2" s="746" t="s">
        <v>265</v>
      </c>
      <c r="B2" s="746"/>
      <c r="C2" s="746"/>
      <c r="D2" s="746"/>
      <c r="E2" s="746"/>
      <c r="F2" s="746"/>
      <c r="G2" s="746"/>
      <c r="H2" s="746"/>
      <c r="I2" s="746"/>
      <c r="J2" s="746"/>
      <c r="K2" s="746"/>
    </row>
    <row r="3" spans="1:11">
      <c r="A3" s="273" t="s">
        <v>266</v>
      </c>
      <c r="B3" s="248" t="str">
        <f>INFO!B11</f>
        <v>Recapeamento de Ruas do Município</v>
      </c>
      <c r="C3" s="248"/>
      <c r="D3" s="248"/>
      <c r="E3" s="246" t="s">
        <v>256</v>
      </c>
      <c r="F3" s="249" t="str">
        <f>INFO!B32</f>
        <v>Fernando Eduardo Fernandes Lima</v>
      </c>
      <c r="G3" s="250"/>
      <c r="H3" s="747"/>
      <c r="I3" s="252"/>
      <c r="J3" s="252"/>
      <c r="K3" s="742" t="str">
        <f>INFO!B25</f>
        <v>REVISÃO 02</v>
      </c>
    </row>
    <row r="4" spans="1:11" ht="15.75">
      <c r="A4" s="274" t="s">
        <v>257</v>
      </c>
      <c r="B4" s="748" t="str">
        <f>INFO!B7</f>
        <v>Mogi Guaçu/SP</v>
      </c>
      <c r="C4" s="748"/>
      <c r="D4" s="748"/>
      <c r="E4" s="253" t="s">
        <v>38</v>
      </c>
      <c r="F4" s="256" t="str">
        <f>INFO!B33</f>
        <v>507.063.638-3</v>
      </c>
      <c r="G4" s="257"/>
      <c r="H4" s="747"/>
      <c r="K4" s="742"/>
    </row>
    <row r="5" spans="1:11" ht="15.75">
      <c r="A5" s="275" t="s">
        <v>258</v>
      </c>
      <c r="B5" s="749">
        <f>INFO!B9</f>
        <v>0</v>
      </c>
      <c r="C5" s="749"/>
      <c r="D5" s="749"/>
      <c r="E5" s="259" t="s">
        <v>246</v>
      </c>
      <c r="F5" s="262" t="str">
        <f>INFO!B34</f>
        <v>Assessor I</v>
      </c>
      <c r="G5" s="263"/>
      <c r="H5" s="747"/>
      <c r="I5" s="265"/>
      <c r="J5" s="265"/>
      <c r="K5" s="742"/>
    </row>
    <row r="6" spans="1:11" ht="15.75">
      <c r="A6" s="267"/>
      <c r="B6" s="255"/>
      <c r="C6" s="255"/>
      <c r="D6" s="255"/>
      <c r="E6" s="267"/>
      <c r="F6" s="276"/>
      <c r="G6" s="276"/>
      <c r="H6" s="277"/>
      <c r="J6" s="278"/>
    </row>
    <row r="7" spans="1:11" ht="15" customHeight="1">
      <c r="A7" s="743" t="s">
        <v>267</v>
      </c>
      <c r="B7" s="743"/>
      <c r="C7" s="743"/>
      <c r="D7" s="743"/>
      <c r="E7" s="743"/>
      <c r="F7" s="743"/>
      <c r="G7" s="743"/>
      <c r="H7" s="743"/>
      <c r="I7" s="743"/>
      <c r="J7" s="743"/>
      <c r="K7" s="743"/>
    </row>
    <row r="8" spans="1:11">
      <c r="A8" s="279"/>
      <c r="B8" s="279"/>
      <c r="C8" s="279"/>
      <c r="D8" s="279"/>
      <c r="E8" s="279"/>
      <c r="F8" s="279"/>
      <c r="G8" s="279"/>
      <c r="H8" s="279"/>
      <c r="I8" s="279"/>
      <c r="J8" s="279"/>
      <c r="K8" s="279"/>
    </row>
    <row r="9" spans="1:11">
      <c r="A9" s="280"/>
      <c r="B9" s="280"/>
      <c r="C9" s="280"/>
      <c r="D9" s="280"/>
      <c r="E9" s="280"/>
      <c r="F9" s="280"/>
      <c r="G9" s="280"/>
      <c r="H9" s="280"/>
      <c r="I9" s="280"/>
      <c r="J9" s="280"/>
      <c r="K9" s="280"/>
    </row>
    <row r="10" spans="1:11" ht="15.75">
      <c r="A10" s="281" t="s">
        <v>268</v>
      </c>
      <c r="B10" s="282"/>
      <c r="C10" s="282"/>
      <c r="D10" s="282"/>
      <c r="E10" s="280"/>
      <c r="F10" s="280"/>
      <c r="G10" s="280"/>
      <c r="H10" s="280"/>
      <c r="I10" s="280"/>
      <c r="J10" s="280"/>
      <c r="K10" s="280"/>
    </row>
    <row r="11" spans="1:11">
      <c r="A11" s="268"/>
      <c r="B11" s="280"/>
      <c r="C11" s="280"/>
      <c r="D11" s="280"/>
      <c r="E11" s="280"/>
      <c r="F11" s="280"/>
      <c r="G11" s="280"/>
      <c r="H11" s="280"/>
      <c r="I11" s="280"/>
      <c r="J11" s="280"/>
      <c r="K11" s="280"/>
    </row>
    <row r="12" spans="1:11">
      <c r="A12" s="283" t="s">
        <v>269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</row>
    <row r="13" spans="1:11">
      <c r="A13" s="283" t="s">
        <v>270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</row>
    <row r="14" spans="1:11">
      <c r="A14" s="283" t="s">
        <v>271</v>
      </c>
      <c r="B14" s="280"/>
      <c r="C14" s="280"/>
      <c r="D14" s="280"/>
      <c r="E14" s="280"/>
      <c r="F14" s="280"/>
      <c r="G14" s="280"/>
      <c r="H14" s="280"/>
      <c r="I14" s="280"/>
      <c r="J14" s="280"/>
      <c r="K14" s="280"/>
    </row>
    <row r="15" spans="1:11">
      <c r="A15" s="268"/>
      <c r="B15" s="280"/>
      <c r="C15" s="280"/>
      <c r="D15" s="280"/>
      <c r="E15" s="280"/>
      <c r="F15" s="280"/>
      <c r="G15" s="280"/>
      <c r="H15" s="280"/>
      <c r="I15" s="280"/>
      <c r="J15" s="280"/>
      <c r="K15" s="280"/>
    </row>
    <row r="16" spans="1:11">
      <c r="A16" s="284" t="s">
        <v>261</v>
      </c>
      <c r="B16" s="285"/>
      <c r="C16" s="286"/>
      <c r="D16" s="287"/>
      <c r="E16" s="287"/>
      <c r="F16" s="287"/>
      <c r="G16" s="288"/>
      <c r="H16" s="288"/>
      <c r="I16" s="288"/>
      <c r="J16" s="287"/>
      <c r="K16" s="289"/>
    </row>
    <row r="17" spans="1:11">
      <c r="A17" s="290" t="s">
        <v>272</v>
      </c>
      <c r="B17" s="291"/>
      <c r="C17" s="292" t="s">
        <v>273</v>
      </c>
      <c r="D17" s="292"/>
      <c r="E17" s="292"/>
      <c r="F17" s="292"/>
      <c r="G17" s="293"/>
      <c r="H17" s="293"/>
      <c r="I17" s="293"/>
      <c r="J17" s="292"/>
      <c r="K17" s="294"/>
    </row>
    <row r="18" spans="1:11">
      <c r="A18" s="268"/>
      <c r="B18" s="280"/>
      <c r="C18" s="280"/>
      <c r="D18" s="280"/>
      <c r="E18" s="280"/>
      <c r="F18" s="280"/>
      <c r="G18" s="280"/>
      <c r="H18" s="280"/>
      <c r="I18" s="280"/>
      <c r="J18" s="280"/>
      <c r="K18" s="280"/>
    </row>
    <row r="19" spans="1:11">
      <c r="A19" s="295" t="s">
        <v>274</v>
      </c>
      <c r="B19" s="295"/>
      <c r="C19" s="295"/>
      <c r="D19" s="295"/>
      <c r="E19" s="296"/>
      <c r="F19" s="295" t="s">
        <v>275</v>
      </c>
      <c r="H19" s="280" t="s">
        <v>276</v>
      </c>
      <c r="I19" s="280"/>
      <c r="J19" s="297">
        <f>(E19+E20)/2</f>
        <v>0</v>
      </c>
      <c r="K19" s="280" t="s">
        <v>275</v>
      </c>
    </row>
    <row r="20" spans="1:11">
      <c r="A20" s="298" t="s">
        <v>277</v>
      </c>
      <c r="B20" s="298"/>
      <c r="C20" s="298"/>
      <c r="D20" s="298"/>
      <c r="E20" s="296"/>
      <c r="F20" s="298" t="s">
        <v>275</v>
      </c>
      <c r="I20" s="299"/>
      <c r="J20" s="298"/>
      <c r="K20" s="298"/>
    </row>
    <row r="21" spans="1:11">
      <c r="B21" s="298"/>
      <c r="C21" s="298"/>
      <c r="D21" s="298"/>
      <c r="E21" s="298"/>
      <c r="F21" s="298"/>
      <c r="H21" s="298"/>
      <c r="I21" s="298"/>
      <c r="J21" s="298"/>
      <c r="K21" s="298"/>
    </row>
    <row r="22" spans="1:11">
      <c r="A22" t="s">
        <v>278</v>
      </c>
      <c r="B22" s="298"/>
      <c r="C22" s="298"/>
      <c r="D22" s="298"/>
      <c r="E22" s="298"/>
      <c r="F22" s="298"/>
      <c r="H22" s="298"/>
      <c r="I22" s="298"/>
      <c r="J22" s="298"/>
      <c r="K22" s="298"/>
    </row>
    <row r="23" spans="1:11">
      <c r="B23" s="298"/>
      <c r="C23" s="298"/>
      <c r="D23" s="298"/>
      <c r="E23" s="298"/>
      <c r="F23" s="298"/>
      <c r="H23" s="298"/>
      <c r="I23" s="298"/>
      <c r="J23" s="298"/>
      <c r="K23" s="298"/>
    </row>
    <row r="24" spans="1:11">
      <c r="A24" s="283"/>
      <c r="B24" s="280"/>
      <c r="C24" s="283"/>
      <c r="D24" s="283"/>
      <c r="E24" s="300" t="s">
        <v>279</v>
      </c>
      <c r="F24" s="283">
        <f>J19</f>
        <v>0</v>
      </c>
      <c r="G24" s="283" t="s">
        <v>280</v>
      </c>
      <c r="H24" s="283" t="s">
        <v>281</v>
      </c>
      <c r="I24" s="283"/>
      <c r="J24" s="283"/>
      <c r="K24" s="283"/>
    </row>
    <row r="25" spans="1:11">
      <c r="A25" s="283"/>
      <c r="B25" s="298"/>
      <c r="C25" s="283"/>
      <c r="D25" s="283"/>
      <c r="E25" s="283"/>
      <c r="F25" s="283" t="s">
        <v>232</v>
      </c>
      <c r="G25" s="283"/>
      <c r="H25" s="283"/>
      <c r="I25" s="283"/>
      <c r="J25" s="283"/>
      <c r="K25" s="283"/>
    </row>
    <row r="26" spans="1:11">
      <c r="A26" s="283"/>
      <c r="B26" s="301"/>
      <c r="C26" s="302"/>
      <c r="D26" s="302"/>
      <c r="E26" s="303" t="s">
        <v>282</v>
      </c>
      <c r="F26" s="304" t="s">
        <v>232</v>
      </c>
      <c r="G26" s="283" t="s">
        <v>283</v>
      </c>
      <c r="H26" s="283" t="s">
        <v>284</v>
      </c>
      <c r="I26" s="283"/>
      <c r="J26" s="283"/>
      <c r="K26" s="283"/>
    </row>
    <row r="27" spans="1:11">
      <c r="A27" s="283"/>
      <c r="B27" s="280"/>
      <c r="C27" s="283"/>
      <c r="D27" s="283"/>
      <c r="E27" s="283"/>
      <c r="F27" s="283"/>
      <c r="G27" s="283"/>
      <c r="H27" s="283"/>
      <c r="I27" s="283"/>
      <c r="J27" s="283"/>
      <c r="K27" s="283"/>
    </row>
    <row r="28" spans="1:11" ht="15" customHeight="1">
      <c r="A28" s="283"/>
      <c r="B28" s="298"/>
      <c r="C28" s="283"/>
      <c r="D28" s="283"/>
      <c r="E28" s="300" t="s">
        <v>285</v>
      </c>
      <c r="F28" s="305"/>
      <c r="G28" s="283" t="s">
        <v>286</v>
      </c>
      <c r="H28" s="744" t="s">
        <v>287</v>
      </c>
      <c r="I28" s="744"/>
      <c r="J28" s="744"/>
      <c r="K28" s="283"/>
    </row>
    <row r="29" spans="1:11">
      <c r="A29" s="283"/>
      <c r="B29" s="283"/>
      <c r="C29" s="283"/>
      <c r="D29" s="283"/>
      <c r="E29" s="283" t="s">
        <v>232</v>
      </c>
      <c r="F29" s="283"/>
      <c r="G29" s="283"/>
      <c r="H29" s="744"/>
      <c r="I29" s="744"/>
      <c r="J29" s="744"/>
      <c r="K29" s="283"/>
    </row>
    <row r="30" spans="1:11">
      <c r="A30" s="283"/>
      <c r="B30" s="283"/>
      <c r="C30" s="283"/>
      <c r="D30" s="283"/>
      <c r="E30" s="283"/>
      <c r="F30" s="283"/>
      <c r="G30" s="283"/>
      <c r="H30" s="283"/>
      <c r="I30" s="283"/>
      <c r="J30" s="283"/>
      <c r="K30" s="283"/>
    </row>
    <row r="31" spans="1:11">
      <c r="A31" s="283" t="s">
        <v>288</v>
      </c>
      <c r="B31" s="283"/>
      <c r="C31" s="283"/>
      <c r="D31" s="283"/>
      <c r="E31" s="283"/>
      <c r="F31" s="283"/>
      <c r="G31" s="283"/>
      <c r="H31" s="283"/>
      <c r="I31" s="283"/>
      <c r="J31" s="283"/>
      <c r="K31" s="283"/>
    </row>
    <row r="32" spans="1:11">
      <c r="A32" s="283"/>
      <c r="B32" s="283"/>
      <c r="C32" s="283"/>
      <c r="D32" s="283"/>
      <c r="E32" s="283"/>
      <c r="F32" s="283"/>
      <c r="G32" s="283"/>
      <c r="H32" s="283"/>
      <c r="I32" s="283"/>
      <c r="J32" s="283"/>
      <c r="K32" s="283"/>
    </row>
    <row r="33" spans="1:11">
      <c r="A33" s="283"/>
      <c r="B33" s="283"/>
      <c r="C33" s="283"/>
      <c r="D33" s="283"/>
      <c r="E33" s="300" t="s">
        <v>289</v>
      </c>
      <c r="F33" s="306">
        <v>1</v>
      </c>
      <c r="G33" s="283" t="s">
        <v>290</v>
      </c>
      <c r="H33" s="283"/>
      <c r="I33" s="283"/>
      <c r="J33" s="283"/>
      <c r="K33" s="283"/>
    </row>
    <row r="34" spans="1:11">
      <c r="A34" s="283"/>
      <c r="B34" s="283"/>
      <c r="C34" s="283"/>
      <c r="D34" s="283"/>
      <c r="E34" s="283"/>
      <c r="F34" s="283"/>
      <c r="G34" s="283"/>
      <c r="H34" s="283"/>
      <c r="I34" s="283"/>
      <c r="J34" s="283"/>
      <c r="K34" s="283"/>
    </row>
    <row r="35" spans="1:11">
      <c r="A35" s="283"/>
      <c r="B35" s="283"/>
      <c r="C35" s="283"/>
      <c r="D35" s="283"/>
      <c r="E35" s="283" t="s">
        <v>291</v>
      </c>
      <c r="F35" s="283"/>
      <c r="G35" s="283"/>
      <c r="H35" s="283"/>
      <c r="I35" s="283"/>
      <c r="J35" s="283"/>
      <c r="K35" s="283"/>
    </row>
    <row r="36" spans="1:11">
      <c r="A36" s="283"/>
      <c r="B36" s="283"/>
      <c r="C36" s="283"/>
      <c r="D36" s="283"/>
      <c r="E36" s="283"/>
      <c r="F36" s="283"/>
      <c r="G36" s="283"/>
      <c r="H36" s="283"/>
      <c r="I36" s="283"/>
      <c r="J36" s="283"/>
      <c r="K36" s="283"/>
    </row>
    <row r="37" spans="1:11">
      <c r="A37" s="283"/>
      <c r="B37" s="280"/>
      <c r="C37" s="283"/>
      <c r="D37" s="283"/>
      <c r="E37" s="307" t="s">
        <v>292</v>
      </c>
      <c r="F37" s="308" t="e">
        <f>1*F24*F26+F28*F33</f>
        <v>#VALUE!</v>
      </c>
      <c r="G37" s="283"/>
      <c r="H37" s="283"/>
      <c r="I37" s="283"/>
      <c r="J37" s="283"/>
      <c r="K37" s="283"/>
    </row>
    <row r="38" spans="1:11">
      <c r="A38" s="283"/>
      <c r="B38" s="283"/>
      <c r="C38" s="283"/>
      <c r="D38" s="283"/>
      <c r="E38" s="283"/>
      <c r="F38" s="283"/>
      <c r="G38" s="283"/>
      <c r="H38" s="283"/>
      <c r="I38" s="283"/>
      <c r="J38" s="283"/>
      <c r="K38" s="283"/>
    </row>
    <row r="39" spans="1:11">
      <c r="A39" s="283" t="s">
        <v>293</v>
      </c>
      <c r="B39" s="283"/>
      <c r="C39" s="283"/>
      <c r="D39" s="283"/>
      <c r="E39" s="283"/>
      <c r="F39" s="283"/>
      <c r="G39" s="283"/>
      <c r="H39" s="283"/>
      <c r="I39" s="283"/>
      <c r="J39" s="283"/>
      <c r="K39" s="283"/>
    </row>
    <row r="40" spans="1:11">
      <c r="A40" s="283"/>
      <c r="B40" s="283"/>
      <c r="C40" s="283"/>
      <c r="D40" s="283"/>
      <c r="E40" s="283"/>
      <c r="F40" s="283"/>
      <c r="G40" s="283"/>
      <c r="H40" s="283"/>
      <c r="I40" s="283"/>
      <c r="J40" s="283"/>
      <c r="K40" s="283"/>
    </row>
    <row r="41" spans="1:11">
      <c r="A41" s="283"/>
      <c r="B41" s="283"/>
      <c r="C41" s="283"/>
      <c r="D41" s="283" t="s">
        <v>294</v>
      </c>
      <c r="E41" s="283" t="s">
        <v>295</v>
      </c>
      <c r="F41" s="283"/>
      <c r="G41" s="283"/>
      <c r="H41" s="283"/>
      <c r="I41" s="283"/>
      <c r="J41" s="283"/>
      <c r="K41" s="283"/>
    </row>
    <row r="42" spans="1:11">
      <c r="A42" s="283"/>
      <c r="B42" s="283"/>
      <c r="C42" s="283"/>
      <c r="D42" s="283"/>
      <c r="E42" s="283"/>
      <c r="F42" s="283"/>
      <c r="G42" s="283"/>
      <c r="H42" s="283"/>
      <c r="I42" s="283"/>
      <c r="J42" s="283"/>
      <c r="K42" s="283"/>
    </row>
    <row r="43" spans="1:11">
      <c r="A43" s="283"/>
      <c r="B43" s="283"/>
      <c r="C43" s="283"/>
      <c r="D43" s="283"/>
      <c r="E43" s="283" t="s">
        <v>296</v>
      </c>
      <c r="F43" s="283"/>
      <c r="G43" s="283"/>
      <c r="H43" s="283"/>
      <c r="I43" s="283"/>
      <c r="J43" s="283"/>
      <c r="K43" s="283"/>
    </row>
    <row r="44" spans="1:11">
      <c r="A44" s="283"/>
      <c r="B44" s="283"/>
      <c r="C44" s="283"/>
      <c r="D44" s="283"/>
      <c r="E44" s="283"/>
      <c r="F44" s="283"/>
      <c r="G44" s="283"/>
      <c r="H44" s="283"/>
      <c r="I44" s="283"/>
      <c r="J44" s="283"/>
      <c r="K44" s="283"/>
    </row>
    <row r="45" spans="1:11">
      <c r="A45" s="283"/>
      <c r="B45" s="283"/>
      <c r="C45" s="283"/>
      <c r="D45" s="283"/>
      <c r="E45" s="300" t="s">
        <v>297</v>
      </c>
      <c r="F45" s="309" t="e">
        <f>(F24*F26+F28)/F26</f>
        <v>#VALUE!</v>
      </c>
      <c r="G45" s="283" t="s">
        <v>280</v>
      </c>
      <c r="H45" s="283"/>
      <c r="I45" s="283"/>
      <c r="J45" s="283"/>
      <c r="K45" s="283"/>
    </row>
    <row r="46" spans="1:11">
      <c r="A46" s="283"/>
      <c r="B46" s="283"/>
      <c r="C46" s="283"/>
      <c r="D46" s="283"/>
      <c r="E46" s="283"/>
      <c r="F46" s="283"/>
      <c r="G46" s="283"/>
      <c r="H46" s="283"/>
      <c r="I46" s="283"/>
      <c r="J46" s="283"/>
      <c r="K46" s="283"/>
    </row>
    <row r="47" spans="1:11">
      <c r="A47" s="283"/>
      <c r="B47" s="283"/>
      <c r="C47" s="283"/>
      <c r="D47" s="310"/>
      <c r="E47" s="311" t="s">
        <v>298</v>
      </c>
      <c r="F47" s="312" t="e">
        <f>F45</f>
        <v>#VALUE!</v>
      </c>
      <c r="G47" s="313" t="s">
        <v>275</v>
      </c>
      <c r="H47" s="283"/>
      <c r="I47" s="283"/>
      <c r="J47" s="283"/>
      <c r="K47" s="283"/>
    </row>
    <row r="48" spans="1:11">
      <c r="A48" s="279"/>
      <c r="B48" s="279"/>
      <c r="C48" s="279"/>
      <c r="D48" s="279"/>
      <c r="E48" s="279"/>
      <c r="F48" s="279"/>
      <c r="G48" s="279"/>
      <c r="H48" s="279"/>
      <c r="I48" s="279"/>
      <c r="J48" s="279"/>
      <c r="K48" s="279"/>
    </row>
    <row r="49" spans="1:11" ht="34.5" customHeight="1">
      <c r="A49" s="279"/>
      <c r="B49" s="279"/>
      <c r="C49" s="279"/>
      <c r="D49" s="279"/>
      <c r="E49" s="279"/>
      <c r="F49" s="279"/>
      <c r="G49" s="279"/>
      <c r="H49" s="279"/>
      <c r="I49" s="279"/>
      <c r="J49" s="279"/>
      <c r="K49" s="279"/>
    </row>
    <row r="50" spans="1:11">
      <c r="A50" s="279"/>
      <c r="B50" s="279"/>
      <c r="C50" s="279"/>
      <c r="D50" s="279"/>
      <c r="E50" s="279"/>
      <c r="F50" s="279"/>
      <c r="G50" s="279"/>
      <c r="H50" s="279"/>
      <c r="I50" s="279"/>
      <c r="J50" s="279"/>
      <c r="K50" s="279"/>
    </row>
    <row r="51" spans="1:11">
      <c r="A51" s="279"/>
      <c r="B51" s="279"/>
      <c r="C51" s="279"/>
      <c r="D51" s="279"/>
      <c r="E51" s="279"/>
      <c r="F51" s="279"/>
      <c r="G51" s="279"/>
      <c r="H51" s="314" t="s">
        <v>299</v>
      </c>
      <c r="I51" s="315"/>
      <c r="J51" s="315"/>
      <c r="K51" s="315"/>
    </row>
    <row r="52" spans="1:11">
      <c r="A52" s="279"/>
      <c r="B52" s="279"/>
      <c r="C52" s="279"/>
      <c r="D52" s="279"/>
      <c r="E52" s="279"/>
      <c r="F52" s="279"/>
      <c r="G52" s="279"/>
      <c r="H52" s="316" t="str">
        <f t="shared" ref="H52:I54" si="0">E3</f>
        <v>Engº:</v>
      </c>
      <c r="I52" s="317" t="str">
        <f t="shared" si="0"/>
        <v>Fernando Eduardo Fernandes Lima</v>
      </c>
      <c r="J52" s="279"/>
      <c r="K52" s="279"/>
    </row>
    <row r="53" spans="1:11">
      <c r="A53" s="279"/>
      <c r="B53" s="279"/>
      <c r="C53" s="279"/>
      <c r="D53" s="279"/>
      <c r="E53" s="279"/>
      <c r="F53" s="279"/>
      <c r="G53" s="279"/>
      <c r="H53" s="318" t="str">
        <f t="shared" si="0"/>
        <v>CREA:</v>
      </c>
      <c r="I53" s="279" t="str">
        <f t="shared" si="0"/>
        <v>507.063.638-3</v>
      </c>
      <c r="J53" s="279"/>
      <c r="K53" s="279"/>
    </row>
    <row r="54" spans="1:11">
      <c r="A54" s="279"/>
      <c r="B54" s="279"/>
      <c r="C54" s="279"/>
      <c r="D54" s="279"/>
      <c r="E54" s="279"/>
      <c r="F54" s="279"/>
      <c r="G54" s="279"/>
      <c r="H54" s="318" t="str">
        <f t="shared" si="0"/>
        <v>A.R.T.:</v>
      </c>
      <c r="I54" s="319" t="str">
        <f t="shared" si="0"/>
        <v>Assessor I</v>
      </c>
      <c r="J54" s="279"/>
      <c r="K54" s="279"/>
    </row>
  </sheetData>
  <mergeCells count="8">
    <mergeCell ref="A7:K7"/>
    <mergeCell ref="H28:J29"/>
    <mergeCell ref="A1:K1"/>
    <mergeCell ref="A2:K2"/>
    <mergeCell ref="H3:H5"/>
    <mergeCell ref="K3:K5"/>
    <mergeCell ref="B4:D4"/>
    <mergeCell ref="B5:D5"/>
  </mergeCells>
  <pageMargins left="0.51180555555555496" right="0.51180555555555496" top="0.78749999999999998" bottom="0.78749999999999998" header="0.51180555555555496" footer="0.51180555555555496"/>
  <pageSetup paperSize="9" scale="61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0"/>
  <sheetViews>
    <sheetView view="pageBreakPreview" zoomScale="90" zoomScaleNormal="100" zoomScalePageLayoutView="90" workbookViewId="0">
      <selection activeCell="B20" sqref="B20"/>
    </sheetView>
  </sheetViews>
  <sheetFormatPr defaultColWidth="8.7109375" defaultRowHeight="15"/>
  <cols>
    <col min="2" max="2" width="13.140625" customWidth="1"/>
    <col min="4" max="4" width="22.85546875" customWidth="1"/>
    <col min="6" max="6" width="11.42578125" customWidth="1"/>
    <col min="11" max="11" width="16.42578125" customWidth="1"/>
  </cols>
  <sheetData>
    <row r="1" spans="1:11">
      <c r="A1" s="745" t="str">
        <f>INFO!B6</f>
        <v>Prefeitura Municipal de Mogi Guaçu</v>
      </c>
      <c r="B1" s="745"/>
      <c r="C1" s="745"/>
      <c r="D1" s="745"/>
      <c r="E1" s="745"/>
      <c r="F1" s="745"/>
      <c r="G1" s="745"/>
      <c r="H1" s="745"/>
      <c r="I1" s="745"/>
      <c r="J1" s="745"/>
      <c r="K1" s="745"/>
    </row>
    <row r="2" spans="1:11">
      <c r="A2" s="746" t="s">
        <v>300</v>
      </c>
      <c r="B2" s="746"/>
      <c r="C2" s="746"/>
      <c r="D2" s="746"/>
      <c r="E2" s="746"/>
      <c r="F2" s="746"/>
      <c r="G2" s="746"/>
      <c r="H2" s="746"/>
      <c r="I2" s="746"/>
      <c r="J2" s="746"/>
      <c r="K2" s="746"/>
    </row>
    <row r="3" spans="1:11">
      <c r="A3" s="246" t="s">
        <v>255</v>
      </c>
      <c r="B3" s="248" t="str">
        <f>INFO!B11</f>
        <v>Recapeamento de Ruas do Município</v>
      </c>
      <c r="C3" s="248"/>
      <c r="D3" s="248"/>
      <c r="E3" s="246" t="s">
        <v>256</v>
      </c>
      <c r="F3" s="249" t="str">
        <f>INFO!B32</f>
        <v>Fernando Eduardo Fernandes Lima</v>
      </c>
      <c r="G3" s="250"/>
      <c r="H3" s="251"/>
      <c r="I3" s="252"/>
      <c r="J3" s="252"/>
      <c r="K3" s="742" t="str">
        <f>INFO!B25</f>
        <v>REVISÃO 02</v>
      </c>
    </row>
    <row r="4" spans="1:11" ht="15.75">
      <c r="A4" s="253" t="s">
        <v>257</v>
      </c>
      <c r="B4" s="748" t="str">
        <f>INFO!B7</f>
        <v>Mogi Guaçu/SP</v>
      </c>
      <c r="C4" s="748"/>
      <c r="D4" s="748"/>
      <c r="E4" s="253" t="s">
        <v>38</v>
      </c>
      <c r="F4" s="256" t="str">
        <f>INFO!B33</f>
        <v>507.063.638-3</v>
      </c>
      <c r="G4" s="257"/>
      <c r="H4" s="258"/>
      <c r="K4" s="742"/>
    </row>
    <row r="5" spans="1:11" ht="15.75">
      <c r="A5" s="259" t="s">
        <v>258</v>
      </c>
      <c r="B5" s="749">
        <f>INFO!B9</f>
        <v>0</v>
      </c>
      <c r="C5" s="749"/>
      <c r="D5" s="749"/>
      <c r="E5" s="259" t="s">
        <v>246</v>
      </c>
      <c r="F5" s="262" t="str">
        <f>INFO!B34</f>
        <v>Assessor I</v>
      </c>
      <c r="G5" s="263"/>
      <c r="H5" s="264"/>
      <c r="I5" s="265"/>
      <c r="J5" s="265"/>
      <c r="K5" s="742"/>
    </row>
    <row r="7" spans="1:11">
      <c r="A7" s="320" t="s">
        <v>301</v>
      </c>
      <c r="C7">
        <f>'Bota-fora'!E19</f>
        <v>0</v>
      </c>
    </row>
    <row r="30" spans="1:3">
      <c r="A30" s="320" t="s">
        <v>302</v>
      </c>
      <c r="C30">
        <f>'Bota-fora'!E20</f>
        <v>0</v>
      </c>
    </row>
  </sheetData>
  <mergeCells count="5">
    <mergeCell ref="A1:K1"/>
    <mergeCell ref="A2:K2"/>
    <mergeCell ref="K3:K5"/>
    <mergeCell ref="B4:D4"/>
    <mergeCell ref="B5:D5"/>
  </mergeCells>
  <pageMargins left="0.51180555555555496" right="0.51180555555555496" top="0.78749999999999998" bottom="0.78749999999999998" header="0.51180555555555496" footer="0.51180555555555496"/>
  <pageSetup paperSize="9" scale="72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A11326ABFF9DE428EF8B783AD7DD693" ma:contentTypeVersion="13" ma:contentTypeDescription="Crie um novo documento." ma:contentTypeScope="" ma:versionID="aa9ffb356cc0ae614bc0f1c51a35ee23">
  <xsd:schema xmlns:xsd="http://www.w3.org/2001/XMLSchema" xmlns:xs="http://www.w3.org/2001/XMLSchema" xmlns:p="http://schemas.microsoft.com/office/2006/metadata/properties" xmlns:ns2="70e701da-55ce-400b-a48b-9e0a2cef1443" xmlns:ns3="a5e2c28c-ac07-4475-b3d0-87c7a7f7724d" targetNamespace="http://schemas.microsoft.com/office/2006/metadata/properties" ma:root="true" ma:fieldsID="fff57c97c0fb2df8ad8189e146359fcb" ns2:_="" ns3:_="">
    <xsd:import namespace="70e701da-55ce-400b-a48b-9e0a2cef1443"/>
    <xsd:import namespace="a5e2c28c-ac07-4475-b3d0-87c7a7f7724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701da-55ce-400b-a48b-9e0a2cef144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Marcações de imagem" ma:readOnly="false" ma:fieldId="{5cf76f15-5ced-4ddc-b409-7134ff3c332f}" ma:taxonomyMulti="true" ma:sspId="b6e2cd43-a01c-4a18-8020-e2a4ce6fc2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2c28c-ac07-4475-b3d0-87c7a7f7724d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c56ee41-0d0c-4a64-be09-84b9ca5eb8f9}" ma:internalName="TaxCatchAll" ma:showField="CatchAllData" ma:web="a5e2c28c-ac07-4475-b3d0-87c7a7f772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2c28c-ac07-4475-b3d0-87c7a7f7724d" xsi:nil="true"/>
    <lcf76f155ced4ddcb4097134ff3c332f xmlns="70e701da-55ce-400b-a48b-9e0a2cef144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BEB323-6647-4EC9-B649-1578AE01AA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e701da-55ce-400b-a48b-9e0a2cef1443"/>
    <ds:schemaRef ds:uri="a5e2c28c-ac07-4475-b3d0-87c7a7f772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9ABCE9-B793-4598-9BA7-E565B99737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9204AA-2B06-41EC-B512-0CB480F0D044}">
  <ds:schemaRefs>
    <ds:schemaRef ds:uri="http://schemas.microsoft.com/office/2006/metadata/properties"/>
    <ds:schemaRef ds:uri="http://schemas.microsoft.com/office/infopath/2007/PartnerControls"/>
    <ds:schemaRef ds:uri="a5e2c28c-ac07-4475-b3d0-87c7a7f7724d"/>
    <ds:schemaRef ds:uri="70e701da-55ce-400b-a48b-9e0a2cef144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21</vt:i4>
      </vt:variant>
    </vt:vector>
  </HeadingPairs>
  <TitlesOfParts>
    <vt:vector size="33" baseType="lpstr">
      <vt:lpstr>INFO</vt:lpstr>
      <vt:lpstr>BDI 1</vt:lpstr>
      <vt:lpstr>ORÇ</vt:lpstr>
      <vt:lpstr>MEM CALCULO</vt:lpstr>
      <vt:lpstr>CRONO FIS-FINANC</vt:lpstr>
      <vt:lpstr>CRONO DESEMBOLSO</vt:lpstr>
      <vt:lpstr>Usina CBUQ</vt:lpstr>
      <vt:lpstr>Bota-fora</vt:lpstr>
      <vt:lpstr>Mapa BF</vt:lpstr>
      <vt:lpstr>COTAÇÃO</vt:lpstr>
      <vt:lpstr>COMPOSIÇÕES</vt:lpstr>
      <vt:lpstr>QCI</vt:lpstr>
      <vt:lpstr>'BDI 1'!Area_de_impressao</vt:lpstr>
      <vt:lpstr>'Bota-fora'!Area_de_impressao</vt:lpstr>
      <vt:lpstr>COMPOSIÇÕES!Area_de_impressao</vt:lpstr>
      <vt:lpstr>COTAÇÃO!Area_de_impressao</vt:lpstr>
      <vt:lpstr>'CRONO FIS-FINANC'!Area_de_impressao</vt:lpstr>
      <vt:lpstr>INFO!Area_de_impressao</vt:lpstr>
      <vt:lpstr>'Mapa BF'!Area_de_impressao</vt:lpstr>
      <vt:lpstr>'MEM CALCULO'!Area_de_impressao</vt:lpstr>
      <vt:lpstr>ORÇ!Area_de_impressao</vt:lpstr>
      <vt:lpstr>QCI!Area_de_impressao</vt:lpstr>
      <vt:lpstr>'Usina CBUQ'!Area_de_impressao</vt:lpstr>
      <vt:lpstr>execução</vt:lpstr>
      <vt:lpstr>previdenciário</vt:lpstr>
      <vt:lpstr>'BDI 1'!Print_Area</vt:lpstr>
      <vt:lpstr>COMPOSIÇÕES!Print_Area</vt:lpstr>
      <vt:lpstr>COTAÇÃO!Print_Area</vt:lpstr>
      <vt:lpstr>'CRONO DESEMBOLSO'!Print_Area</vt:lpstr>
      <vt:lpstr>INFO!Print_Area</vt:lpstr>
      <vt:lpstr>ORÇ!Print_Area</vt:lpstr>
      <vt:lpstr>tipoobra</vt:lpstr>
      <vt:lpstr>ORÇ!Titulos_de_impressao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Engenharia1</dc:creator>
  <cp:keywords/>
  <dc:description/>
  <cp:lastModifiedBy>Engenharia1</cp:lastModifiedBy>
  <cp:revision>2</cp:revision>
  <cp:lastPrinted>2025-02-13T16:28:37Z</cp:lastPrinted>
  <dcterms:created xsi:type="dcterms:W3CDTF">2018-05-02T13:55:27Z</dcterms:created>
  <dcterms:modified xsi:type="dcterms:W3CDTF">2025-02-13T16:28:39Z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0x010100BA11326ABFF9DE428EF8B783AD7DD693</vt:lpwstr>
  </property>
  <property fmtid="{D5CDD505-2E9C-101B-9397-08002B2CF9AE}" pid="3" name="MediaServiceImageTags">
    <vt:lpwstr/>
  </property>
</Properties>
</file>